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960" windowWidth="15480" windowHeight="8415" firstSheet="1" activeTab="1"/>
  </bookViews>
  <sheets>
    <sheet name="Степень ликвидности" sheetId="1" r:id="rId1"/>
    <sheet name="Анализ актива и пассива" sheetId="2" r:id="rId2"/>
    <sheet name="Фин. коэфф-ты ПЛТ" sheetId="3" r:id="rId3"/>
    <sheet name="Показатели рентабельности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<sst xmlns="http://schemas.openxmlformats.org/spreadsheetml/2006/main" count="286" uniqueCount="147">
  <si>
    <t>Группы показателей</t>
  </si>
  <si>
    <t>Сумма, тыс. руб.</t>
  </si>
  <si>
    <t>на начало 2007 года</t>
  </si>
  <si>
    <t>на конец 2007 года</t>
  </si>
  <si>
    <t>на конец 2008 года</t>
  </si>
  <si>
    <t>Платежный излишек (+), недостаток (-)</t>
  </si>
  <si>
    <t>А1</t>
  </si>
  <si>
    <t>А2</t>
  </si>
  <si>
    <t>А3</t>
  </si>
  <si>
    <t>А4</t>
  </si>
  <si>
    <t>П1</t>
  </si>
  <si>
    <t>П2</t>
  </si>
  <si>
    <t>П3</t>
  </si>
  <si>
    <t>П4</t>
  </si>
  <si>
    <t>Наиболее ликвидные активы</t>
  </si>
  <si>
    <t>Быстрореализуемые активы</t>
  </si>
  <si>
    <t>Медленнореализуемые активы</t>
  </si>
  <si>
    <t>Труднореализуемые активы</t>
  </si>
  <si>
    <t>Наиболее срочные обязательства</t>
  </si>
  <si>
    <t>Краткосрочные обязательства</t>
  </si>
  <si>
    <t>Долгосрочные пассивы</t>
  </si>
  <si>
    <t>Постоянные пассивы</t>
  </si>
  <si>
    <t>Баланс</t>
  </si>
  <si>
    <t>-</t>
  </si>
  <si>
    <t>Степень ликвидности баланса</t>
  </si>
  <si>
    <t>Анализ актива и пассива баланса</t>
  </si>
  <si>
    <t>Показатели</t>
  </si>
  <si>
    <t>Код строки</t>
  </si>
  <si>
    <t>Сумма</t>
  </si>
  <si>
    <t>Абсолютное отклонение (+,-), тыс. руб.</t>
  </si>
  <si>
    <t>Доля актива, %</t>
  </si>
  <si>
    <t>Отклонение доли, %</t>
  </si>
  <si>
    <t>Темп прироста (+,-), %</t>
  </si>
  <si>
    <t>Среднегодовое значение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</si>
  <si>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</si>
  <si>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</si>
  <si>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</si>
  <si>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</si>
  <si>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вложеные вложения в материальные ценности</t>
  </si>
  <si>
    <t>Долгосрочные финансовые вложения</t>
  </si>
  <si>
    <t>Отложенные налоговые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</si>
  <si>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</si>
  <si>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</si>
  <si>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</si>
  <si>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</si>
  <si>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 долгосрочная</t>
  </si>
  <si>
    <t>Дебиторская задолженность краткосрочная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</si>
  <si>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</si>
  <si>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</si>
  <si>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</si>
  <si>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</si>
  <si>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Стоимость имущества</t>
  </si>
  <si>
    <t>Собственные оборотные средства</t>
  </si>
  <si>
    <t>Рабочий капитал</t>
  </si>
  <si>
    <t>III.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</si>
  <si>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</si>
  <si>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</si>
  <si>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</si>
  <si>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</si>
  <si>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</si>
  <si>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</si>
  <si>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</si>
  <si>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</si>
  <si>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</si>
  <si>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обязатедьства</t>
  </si>
  <si>
    <t>Итого по разделу IV</t>
  </si>
  <si>
    <t>V. КРАТКОСРОЧНЫЕ ОБЯЗАТЕЛЬСТВА</t>
  </si>
  <si>
    <t>Кредиторская задолженность</t>
  </si>
  <si>
    <t>Задолженность участникам по выплате доходов</t>
  </si>
  <si>
    <t>Доходы будущих периодов</t>
  </si>
  <si>
    <t>Резервы предстоящих расходов и платежей</t>
  </si>
  <si>
    <t>Прочие краткосрочные обязательства</t>
  </si>
  <si>
    <t>Итого по разделу V</t>
  </si>
  <si>
    <t>Итого источников имущества</t>
  </si>
  <si>
    <t>Заемный капитал, всего</t>
  </si>
  <si>
    <t>Текущие обязательства</t>
  </si>
  <si>
    <t>Признаки хорошего баланса:</t>
  </si>
  <si>
    <t>1. Валюта баланса в конце отчетного периода должна увеличиваться по сравнению с началом периода</t>
  </si>
  <si>
    <t>2. Темпы прироста ОА должны быть выше, чем темпы роста ВА.</t>
  </si>
  <si>
    <t>3. СК организации должен превышать ЗК и темпы его роста должны быть выше, чем темпы роста ЗК.</t>
  </si>
  <si>
    <t>4. Темпы прироста дебиторской и кредиторской задолженности должны быть примерно одинаковы.</t>
  </si>
  <si>
    <t>5. Доля собственных средств в ОА должна быть более 10%.</t>
  </si>
  <si>
    <t>6. В балансе должна отсутствовать статья "Непокрытый убыток".</t>
  </si>
  <si>
    <t>Показатель</t>
  </si>
  <si>
    <t>Годы</t>
  </si>
  <si>
    <t>Норма</t>
  </si>
  <si>
    <t>Абсолютное отклонение 2008/2007</t>
  </si>
  <si>
    <t>Выводы</t>
  </si>
  <si>
    <t>2007 соот.</t>
  </si>
  <si>
    <t>2008 несоот.</t>
  </si>
  <si>
    <t>1. L1</t>
  </si>
  <si>
    <t>соот.</t>
  </si>
  <si>
    <t>Как в 2007, так и в 2008 году коэффициент общей ликвидности соответствует нормативному значению, это положительный фактор. Однако в 2008 году по сравнению с 2007 организация утратила платежеспособность на 59%</t>
  </si>
  <si>
    <t>2. L2</t>
  </si>
  <si>
    <t>не соот.</t>
  </si>
  <si>
    <t xml:space="preserve">В 2007 году Кабс.ликв. не соответствует норме, это значит, что организация не сможет погасить свои обязательства в ближайшее время, а в 2008 году  Кабс.ликв. достиг нормы, это положительная тенденция. </t>
  </si>
  <si>
    <t>3. L3</t>
  </si>
  <si>
    <t xml:space="preserve"> Как в 2007, так и в 2008 году коэфф. критической оценки превышает допустимый уровень. Но в 2008 году этот коэффициент значительно снизился, т.е. наблюдается положительная тенденция в сторону немедленного погашения краткосрочных обязательств за счет  денежных средств, средств в краткосрочных ценных бумагах, а также поступлений по расчетам.</t>
  </si>
  <si>
    <t>4. L4</t>
  </si>
  <si>
    <t>В 2007 году Ктек.ликв. не соответствует норме, это значит, что организация не сможет погасить часть текущих обязательств по кредитам и расчетам, мобилизовав при этом все оборотные средства, а в 2008 году  Ктек.ликв. снизился до установленной нормы, это положительная тенденция.</t>
  </si>
  <si>
    <t>5. L5</t>
  </si>
  <si>
    <t>Так как коэфф. маневренности функционирующего капитала увеличился в динамике, то соответственно увеличилась часть функционирующего капитала, которая обездвижена в производственных запасах и долгосрочной дебиторской задолженности, это отрицательный фактор.</t>
  </si>
  <si>
    <t>6. L6</t>
  </si>
  <si>
    <t>Доля оборотных средств в активах соответствует норме, это положительный фактор, так как имеется возможность бесперебойного производства.</t>
  </si>
  <si>
    <t>7. L7</t>
  </si>
  <si>
    <t>Коэфф. обеспеченности собственными средствами соответствует норме, причем в 2008 году наблюдается динамика в сторону его увеличения, это положительный фактор, так как наличие собственных оборотных средств у организации необходимо для ее текущей деятельности.</t>
  </si>
  <si>
    <t>Вывод: как в 2007, так и в 2008 году баланс у предприятия неликвидный, что является отрицательным фактором.</t>
  </si>
  <si>
    <t>№</t>
  </si>
  <si>
    <t>Пояснения</t>
  </si>
  <si>
    <t>1.</t>
  </si>
  <si>
    <t>Рентабельность продаж</t>
  </si>
  <si>
    <t xml:space="preserve">В 2008 году рентабельность продаж увеличилась на 1,58%, это положительный фактор, т.е. прибыль на единицу реализованной продукции увеличилась на 1,58 коп. </t>
  </si>
  <si>
    <t>2.</t>
  </si>
  <si>
    <t>Бухгалтерская рентабельность от обычной деятельности</t>
  </si>
  <si>
    <t>В 2008 году по сравнению с 2007 годом прибыль после выплаты налога уменьшилась на 0,31 коп., это отрицательная тенденция, так как, видимо, либо предприятие ухудшило свою работу, либо ставка налога на прибыль увеличилась.</t>
  </si>
  <si>
    <t>3.</t>
  </si>
  <si>
    <t>Чистая рентабельность</t>
  </si>
  <si>
    <t>В 2008 году чистая рентабельность уменьшилась на 1,11%. Т.е. чистая прибыль уменшилась на 1,11 коп. на 1 руб. выручки, что является отрицательной тенденцией.</t>
  </si>
  <si>
    <t>4.</t>
  </si>
  <si>
    <t>Экономическая рентабельность</t>
  </si>
  <si>
    <t>В 2008 году по сравнению с 2007 годом экономическая рентабельность возросла в 1,25 раза, что является положительной тенденцией и свидетельствует об эффективном использовании всего имущества организации</t>
  </si>
  <si>
    <t>5.</t>
  </si>
  <si>
    <t>Рентабельность собственного капитала</t>
  </si>
  <si>
    <t xml:space="preserve">В отчетном году рентабельность собственного капитала увеличилась на 1,28%.Т.е. предприятие эффективно использует собственный капитал, что непременно является положительнвм фактором. </t>
  </si>
  <si>
    <t>ЧАСТНЫЕ ПОКАЗАТЕЛИ</t>
  </si>
  <si>
    <t>6.</t>
  </si>
  <si>
    <t>Валовая рентабельность</t>
  </si>
  <si>
    <t>Валовая рентабельность в 2008 ро сравнению с 2007 годом увеличилась в 1,09 раз, это положительный фактор, который говорит о том, что прибыль на единицу выручки увеличилась на 1,20 коп.</t>
  </si>
  <si>
    <t>7.</t>
  </si>
  <si>
    <t>Затратоотдача</t>
  </si>
  <si>
    <t xml:space="preserve">В 2008 году затратоотдача увеличилась на 2,04%, это положительный фактор, т.к. прибыль от продажи на 1 тыс. руб. затрат увеличилась на 2,04 коп. </t>
  </si>
  <si>
    <t>8.</t>
  </si>
  <si>
    <t>Рентабельность перманентного капитала</t>
  </si>
  <si>
    <t>В 2008 году по сравнению с 2007 годом рентабельность перманентного капитала возросла в 1,11 раза, что является положительной тенденцией и свидетельствует об эффективном использовании капитала, вложенного в деятельность организации на длительный срок.</t>
  </si>
  <si>
    <t>9.</t>
  </si>
  <si>
    <t>Коэффициент устойчивости экономического роста</t>
  </si>
  <si>
    <t>В отчетном году коэффициент устойчивости экономического роста составил 13, 9199 и по сравнению с 2007 годом увеличился на 1,282, это положительный фактор, показывающий темпы увеличения собственного капитала за счет финансово-хозяйственной деятельности.</t>
  </si>
  <si>
    <t>Абсолютное отклонение 2010/2009 (+,-)</t>
  </si>
  <si>
    <t>на начало 2009 года</t>
  </si>
  <si>
    <t>на конец 2009 года</t>
  </si>
  <si>
    <t>на конец 2010 года</t>
  </si>
  <si>
    <t>конец 2009 от начала 2009</t>
  </si>
  <si>
    <t>конец 2010 от начала 2010</t>
  </si>
  <si>
    <t>за 2009 год</t>
  </si>
  <si>
    <t>за 2010 год</t>
  </si>
  <si>
    <r>
      <rPr>
        <b/>
        <sz val="22"/>
        <color indexed="8"/>
        <rFont val="Times New Roman"/>
        <family val="1"/>
      </rPr>
      <t>Вывод по 2009 году:</t>
    </r>
    <r>
      <rPr>
        <sz val="22"/>
        <color indexed="8"/>
        <rFont val="Times New Roman"/>
        <family val="1"/>
      </rPr>
      <t xml:space="preserve"> по данным рассчитанной таблицы:                                                                                                        1. Валюта баланса в конце отчетного периода по сравнению с началом периода увеличилась на 114829 тыс. руб., это положительный фактор.                                                                                                                                                         2. Темп прироста ОА &gt; темпа роста ВА, т.е. 8,208&gt;0,62727, это положительный фактор.                                                      3. СК &lt; ЗК, т.е. 47770 &lt; 73059 тыс. руб. и темпы его роста меньше темпов роста ЗК, т.е. -1,7164&lt;1,71636, что является отрицательным фактором.                                                                                                                                                            4. Темпы роста дебиторской и кредиторской задолженности не совпадают, это отрицательный фактор.                                     5. Доля СОС как на начало, так и на конец года &gt; 10% (20,16 и 17,82), это отрицательный фактор.                                                 6. В балансе присутствует статья "Непокрытый убыток" (300808 тыс.руб.), это отрицательный фактор.</t>
    </r>
  </si>
  <si>
    <r>
      <rPr>
        <b/>
        <sz val="22"/>
        <color indexed="8"/>
        <rFont val="Times New Roman"/>
        <family val="1"/>
      </rPr>
      <t>Вывод по 2010 году:</t>
    </r>
    <r>
      <rPr>
        <sz val="22"/>
        <color indexed="8"/>
        <rFont val="Times New Roman"/>
        <family val="1"/>
      </rPr>
      <t xml:space="preserve"> по данным рассчитанной таблицы:                                                                                                  1. Валюта баланса в конце отчетного периода по сравнению с началом периода увеличилась на 29492 тыс. руб., это положительный фактор.                                                                                                                                                        2. Темп прироста ОА незначительно &lt; темпа роста ВА, т.е. 3,47&lt;3,48416, это отрицательный фактор.                                3. СК &gt; ЗК, т.е. 119429 &gt; -89937 тыс. руб. и темпы его роста больше темпов роста ЗК, т.е. 7,47713&gt;-7,47715, что является положительным фактором.                                                                                                                                    4. Темпы роста дебиторской и кредиторской задолженности не совпадают, это отрицательный фактор.                             5. Доля СОС как на начало, так и на конец года &gt; 10% (17,82 и 21,81), это отрицательный фактор.                                     6. В балансе отсутствует статья "Непокрытый убыток" (36967 тыс.руб.), это положительный фактор.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</si>
</sst>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26"/>
      <color indexed="8"/>
      <name val="Times New Roman"/>
      <family val="1"/>
    </font>
    <font>
      <sz val="3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5" fillId="0" borderId="11" xfId="0" applyFont="1" applyBorder="1" applyAlignment="1">
      <alignment wrapText="1"/>
    </xf>
    <xf numFmtId="0" fontId="14" fillId="0" borderId="13" xfId="0" applyFont="1" applyBorder="1" applyAlignment="1">
      <alignment horizontal="left"/>
    </xf>
    <xf numFmtId="0" fontId="15" fillId="0" borderId="15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5" fillId="0" borderId="18" xfId="0" applyFont="1" applyBorder="1" applyAlignment="1">
      <alignment horizontal="left" wrapText="1"/>
    </xf>
    <xf numFmtId="0" fontId="0" fillId="0" borderId="0" xfId="0" applyAlignment="1">
      <alignment/>
    </xf>
    <xf numFmtId="0" fontId="16" fillId="0" borderId="14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32" fillId="0" borderId="25" xfId="0" applyFont="1" applyBorder="1" applyAlignment="1">
      <alignment/>
    </xf>
    <xf numFmtId="0" fontId="32" fillId="0" borderId="13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16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7;&#1087;&#1077;&#1085;&#1100;%20&#1083;&#1080;&#1082;&#1074;&#1080;&#1076;&#1085;&#1086;&#1089;&#1090;&#1080;%20&#1073;&#1072;&#1083;&#1072;&#1085;&#1089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.%20&#1073;&#1072;&#1083;&#1072;&#1085;&#1089;%20_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%20&#1087;&#1088;&#1080;&#1073;&#1099;&#1083;&#1103;&#1093;%20&#1080;%20&#1091;&#1073;&#1099;&#1090;&#1082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242048</v>
          </cell>
          <cell r="E5">
            <v>154555</v>
          </cell>
          <cell r="I5">
            <v>132443</v>
          </cell>
          <cell r="J5">
            <v>282306</v>
          </cell>
        </row>
        <row r="6">
          <cell r="D6">
            <v>316825</v>
          </cell>
          <cell r="E6">
            <v>295007</v>
          </cell>
          <cell r="I6">
            <v>9072</v>
          </cell>
          <cell r="J6">
            <v>1071</v>
          </cell>
        </row>
        <row r="7">
          <cell r="D7">
            <v>291904</v>
          </cell>
          <cell r="E7">
            <v>371670</v>
          </cell>
          <cell r="I7">
            <v>468518</v>
          </cell>
          <cell r="J7">
            <v>236719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узгалтерсуий баланс на 31.12."/>
      <sheetName val="Лист2"/>
      <sheetName val="Лист3"/>
    </sheetNames>
    <sheetDataSet>
      <sheetData sheetId="0">
        <row r="19">
          <cell r="C19">
            <v>500609</v>
          </cell>
          <cell r="D19">
            <v>559646</v>
          </cell>
        </row>
        <row r="21">
          <cell r="C21">
            <v>178480</v>
          </cell>
          <cell r="D21">
            <v>326328</v>
          </cell>
        </row>
        <row r="30">
          <cell r="C30">
            <v>10496</v>
          </cell>
          <cell r="D30">
            <v>30693</v>
          </cell>
        </row>
        <row r="31">
          <cell r="C31">
            <v>102928</v>
          </cell>
          <cell r="D31">
            <v>14649</v>
          </cell>
        </row>
        <row r="33">
          <cell r="C33">
            <v>316825</v>
          </cell>
          <cell r="D33">
            <v>295007</v>
          </cell>
        </row>
        <row r="35">
          <cell r="C35">
            <v>92986</v>
          </cell>
          <cell r="D35">
            <v>19440</v>
          </cell>
        </row>
        <row r="36">
          <cell r="C36">
            <v>149062</v>
          </cell>
          <cell r="D36">
            <v>135115</v>
          </cell>
        </row>
        <row r="38">
          <cell r="C38">
            <v>850777</v>
          </cell>
          <cell r="D38">
            <v>821232</v>
          </cell>
        </row>
        <row r="39">
          <cell r="C39">
            <v>1351386</v>
          </cell>
          <cell r="D39">
            <v>1380878</v>
          </cell>
        </row>
        <row r="50">
          <cell r="C50">
            <v>741353</v>
          </cell>
          <cell r="D50">
            <v>860782</v>
          </cell>
        </row>
        <row r="55">
          <cell r="C55">
            <v>28200</v>
          </cell>
          <cell r="D55">
            <v>29345</v>
          </cell>
        </row>
        <row r="57">
          <cell r="C57">
            <v>8884</v>
          </cell>
          <cell r="D57">
            <v>478</v>
          </cell>
        </row>
        <row r="58">
          <cell r="C58">
            <v>132443</v>
          </cell>
          <cell r="D58">
            <v>282306</v>
          </cell>
        </row>
        <row r="64">
          <cell r="C64">
            <v>188</v>
          </cell>
          <cell r="D64">
            <v>593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8"/>
      <sheetName val="Показатели рентабельности"/>
    </sheetNames>
    <sheetDataSet>
      <sheetData sheetId="1">
        <row r="10">
          <cell r="C10">
            <v>1518520</v>
          </cell>
          <cell r="D10">
            <v>1041232</v>
          </cell>
        </row>
        <row r="11">
          <cell r="C11">
            <v>1301129</v>
          </cell>
          <cell r="D11">
            <v>904690</v>
          </cell>
        </row>
        <row r="12">
          <cell r="C12">
            <v>217391</v>
          </cell>
          <cell r="D12">
            <v>136542</v>
          </cell>
        </row>
        <row r="13">
          <cell r="C13">
            <v>955</v>
          </cell>
          <cell r="D13">
            <v>1123</v>
          </cell>
        </row>
        <row r="14">
          <cell r="C14">
            <v>22473</v>
          </cell>
          <cell r="D14">
            <v>18863</v>
          </cell>
        </row>
        <row r="15">
          <cell r="C15">
            <v>193963</v>
          </cell>
          <cell r="D15">
            <v>116556</v>
          </cell>
        </row>
        <row r="21">
          <cell r="C21">
            <v>168760</v>
          </cell>
          <cell r="D21">
            <v>118953</v>
          </cell>
        </row>
        <row r="25">
          <cell r="C25">
            <v>119820</v>
          </cell>
          <cell r="D25">
            <v>93695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zoomScalePageLayoutView="0" workbookViewId="0" topLeftCell="A1">
      <selection activeCell="E17" sqref="E17"/>
    </sheetView>
  </sheetViews>
  <sheetFormatPr defaultColWidth="9.140625" defaultRowHeight="15"/>
  <cols>
    <col min="1" max="1" width="4.28125" style="1" customWidth="1"/>
    <col min="2" max="2" width="20.00390625" style="1" customWidth="1"/>
    <col min="3" max="5" width="12.28125" style="1" customWidth="1"/>
    <col min="6" max="6" width="4.28125" style="1" customWidth="1"/>
    <col min="7" max="7" width="20.00390625" style="1" customWidth="1"/>
    <col min="8" max="10" width="13.28125" style="1" bestFit="1" customWidth="1"/>
    <col min="11" max="11" width="12.00390625" style="1" customWidth="1"/>
    <col min="12" max="13" width="11.8515625" style="1" bestFit="1" customWidth="1"/>
    <col min="14" max="16384" width="9.140625" style="1" customWidth="1"/>
  </cols>
  <sheetData>
    <row r="1" ht="33.75" thickBot="1">
      <c r="A1" s="14" t="s">
        <v>24</v>
      </c>
    </row>
    <row r="2" spans="1:13" ht="42" customHeight="1">
      <c r="A2" s="68"/>
      <c r="B2" s="65" t="s">
        <v>0</v>
      </c>
      <c r="C2" s="72" t="s">
        <v>1</v>
      </c>
      <c r="D2" s="72"/>
      <c r="E2" s="72"/>
      <c r="F2" s="70"/>
      <c r="G2" s="65" t="s">
        <v>0</v>
      </c>
      <c r="H2" s="72" t="s">
        <v>1</v>
      </c>
      <c r="I2" s="72"/>
      <c r="J2" s="72"/>
      <c r="K2" s="65" t="s">
        <v>5</v>
      </c>
      <c r="L2" s="65"/>
      <c r="M2" s="66"/>
    </row>
    <row r="3" spans="1:13" ht="81">
      <c r="A3" s="69"/>
      <c r="B3" s="67"/>
      <c r="C3" s="3" t="s">
        <v>2</v>
      </c>
      <c r="D3" s="3" t="s">
        <v>3</v>
      </c>
      <c r="E3" s="3" t="s">
        <v>4</v>
      </c>
      <c r="F3" s="71"/>
      <c r="G3" s="67"/>
      <c r="H3" s="3" t="s">
        <v>2</v>
      </c>
      <c r="I3" s="3" t="s">
        <v>3</v>
      </c>
      <c r="J3" s="3" t="s">
        <v>4</v>
      </c>
      <c r="K3" s="3" t="s">
        <v>2</v>
      </c>
      <c r="L3" s="3" t="s">
        <v>3</v>
      </c>
      <c r="M3" s="4" t="s">
        <v>4</v>
      </c>
    </row>
    <row r="4" spans="1:13" ht="20.25">
      <c r="A4" s="69"/>
      <c r="B4" s="5">
        <v>1</v>
      </c>
      <c r="C4" s="5">
        <v>2</v>
      </c>
      <c r="D4" s="5">
        <v>3</v>
      </c>
      <c r="E4" s="5">
        <v>4</v>
      </c>
      <c r="F4" s="71"/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6">
        <v>11</v>
      </c>
    </row>
    <row r="5" spans="1:13" ht="60.75">
      <c r="A5" s="7" t="s">
        <v>6</v>
      </c>
      <c r="B5" s="8" t="s">
        <v>14</v>
      </c>
      <c r="C5" s="5">
        <v>162785</v>
      </c>
      <c r="D5" s="5">
        <v>242048</v>
      </c>
      <c r="E5" s="5">
        <v>154555</v>
      </c>
      <c r="F5" s="5" t="s">
        <v>10</v>
      </c>
      <c r="G5" s="8" t="s">
        <v>18</v>
      </c>
      <c r="H5" s="5">
        <v>145225</v>
      </c>
      <c r="I5" s="5">
        <v>132443</v>
      </c>
      <c r="J5" s="5">
        <v>282306</v>
      </c>
      <c r="K5" s="5">
        <f>C5-H5</f>
        <v>17560</v>
      </c>
      <c r="L5" s="5">
        <f>D5-I5</f>
        <v>109605</v>
      </c>
      <c r="M5" s="6">
        <f>E5-J5</f>
        <v>-127751</v>
      </c>
    </row>
    <row r="6" spans="1:13" ht="60.75">
      <c r="A6" s="7" t="s">
        <v>7</v>
      </c>
      <c r="B6" s="8" t="s">
        <v>15</v>
      </c>
      <c r="C6" s="5">
        <v>409334</v>
      </c>
      <c r="D6" s="5">
        <v>316825</v>
      </c>
      <c r="E6" s="5">
        <v>295007</v>
      </c>
      <c r="F6" s="5" t="s">
        <v>11</v>
      </c>
      <c r="G6" s="8" t="s">
        <v>19</v>
      </c>
      <c r="H6" s="5" t="s">
        <v>23</v>
      </c>
      <c r="I6" s="5">
        <v>9072</v>
      </c>
      <c r="J6" s="5">
        <v>1071</v>
      </c>
      <c r="K6" s="5">
        <v>409334</v>
      </c>
      <c r="L6" s="5">
        <f aca="true" t="shared" si="0" ref="L6:M8">D6-I6</f>
        <v>307753</v>
      </c>
      <c r="M6" s="6">
        <f t="shared" si="0"/>
        <v>293936</v>
      </c>
    </row>
    <row r="7" spans="1:13" ht="60.75">
      <c r="A7" s="7" t="s">
        <v>8</v>
      </c>
      <c r="B7" s="8" t="s">
        <v>16</v>
      </c>
      <c r="C7" s="5">
        <v>214123</v>
      </c>
      <c r="D7" s="5">
        <v>291904</v>
      </c>
      <c r="E7" s="5">
        <v>371670</v>
      </c>
      <c r="F7" s="5" t="s">
        <v>12</v>
      </c>
      <c r="G7" s="8" t="s">
        <v>20</v>
      </c>
      <c r="H7" s="5">
        <v>391749</v>
      </c>
      <c r="I7" s="5">
        <v>468518</v>
      </c>
      <c r="J7" s="5">
        <v>236719</v>
      </c>
      <c r="K7" s="5">
        <f>C7-H7</f>
        <v>-177626</v>
      </c>
      <c r="L7" s="5">
        <f t="shared" si="0"/>
        <v>-176614</v>
      </c>
      <c r="M7" s="6">
        <f t="shared" si="0"/>
        <v>134951</v>
      </c>
    </row>
    <row r="8" spans="1:13" ht="40.5">
      <c r="A8" s="7" t="s">
        <v>9</v>
      </c>
      <c r="B8" s="8" t="s">
        <v>17</v>
      </c>
      <c r="C8" s="5">
        <v>450315</v>
      </c>
      <c r="D8" s="5">
        <v>500609</v>
      </c>
      <c r="E8" s="5">
        <v>559646</v>
      </c>
      <c r="F8" s="5" t="s">
        <v>13</v>
      </c>
      <c r="G8" s="8" t="s">
        <v>21</v>
      </c>
      <c r="H8" s="5">
        <v>699583</v>
      </c>
      <c r="I8" s="5">
        <v>741353</v>
      </c>
      <c r="J8" s="5">
        <v>860782</v>
      </c>
      <c r="K8" s="5">
        <f>C8-H8</f>
        <v>-249268</v>
      </c>
      <c r="L8" s="5">
        <f t="shared" si="0"/>
        <v>-240744</v>
      </c>
      <c r="M8" s="6">
        <f t="shared" si="0"/>
        <v>-301136</v>
      </c>
    </row>
    <row r="9" spans="1:13" s="2" customFormat="1" ht="21" thickBot="1">
      <c r="A9" s="9"/>
      <c r="B9" s="10" t="s">
        <v>22</v>
      </c>
      <c r="C9" s="11">
        <v>1236557</v>
      </c>
      <c r="D9" s="11">
        <v>1351386</v>
      </c>
      <c r="E9" s="11">
        <v>1380878</v>
      </c>
      <c r="F9" s="10"/>
      <c r="G9" s="10" t="s">
        <v>22</v>
      </c>
      <c r="H9" s="11">
        <v>1236557</v>
      </c>
      <c r="I9" s="11">
        <v>1351386</v>
      </c>
      <c r="J9" s="11">
        <v>1380878</v>
      </c>
      <c r="K9" s="11" t="s">
        <v>23</v>
      </c>
      <c r="L9" s="11" t="s">
        <v>23</v>
      </c>
      <c r="M9" s="12" t="s">
        <v>23</v>
      </c>
    </row>
    <row r="11" spans="1:2" ht="20.25">
      <c r="A11" s="13" t="s">
        <v>106</v>
      </c>
      <c r="B11" s="13"/>
    </row>
    <row r="12" spans="1:2" ht="20.25">
      <c r="A12" s="13"/>
      <c r="B12" s="13"/>
    </row>
    <row r="13" spans="1:2" ht="20.25">
      <c r="A13" s="13"/>
      <c r="B13" s="13"/>
    </row>
    <row r="14" spans="1:2" ht="20.25">
      <c r="A14" s="13"/>
      <c r="B14" s="13"/>
    </row>
    <row r="15" spans="1:2" ht="20.25">
      <c r="A15" s="13"/>
      <c r="B15" s="13"/>
    </row>
    <row r="16" spans="1:2" ht="20.25">
      <c r="A16" s="13"/>
      <c r="B16" s="13"/>
    </row>
    <row r="17" spans="1:2" ht="20.25">
      <c r="A17" s="13"/>
      <c r="B17" s="13"/>
    </row>
    <row r="18" spans="1:2" ht="20.25">
      <c r="A18" s="13"/>
      <c r="B18" s="13"/>
    </row>
    <row r="19" spans="1:2" ht="20.25">
      <c r="A19" s="13"/>
      <c r="B19" s="13"/>
    </row>
  </sheetData>
  <sheetProtection/>
  <mergeCells count="7">
    <mergeCell ref="K2:M2"/>
    <mergeCell ref="B2:B3"/>
    <mergeCell ref="G2:G3"/>
    <mergeCell ref="A2:A4"/>
    <mergeCell ref="F2:F4"/>
    <mergeCell ref="C2:E2"/>
    <mergeCell ref="H2:J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="50" zoomScaleNormal="50" workbookViewId="0" topLeftCell="A1">
      <selection activeCell="N58" sqref="N58"/>
    </sheetView>
  </sheetViews>
  <sheetFormatPr defaultColWidth="9.140625" defaultRowHeight="15"/>
  <cols>
    <col min="1" max="1" width="71.421875" style="16" customWidth="1"/>
    <col min="2" max="2" width="7.57421875" style="16" customWidth="1"/>
    <col min="3" max="3" width="14.57421875" style="16" customWidth="1"/>
    <col min="4" max="4" width="13.7109375" style="16" customWidth="1"/>
    <col min="5" max="5" width="14.00390625" style="16" customWidth="1"/>
    <col min="6" max="6" width="12.7109375" style="16" customWidth="1"/>
    <col min="7" max="7" width="12.8515625" style="16" customWidth="1"/>
    <col min="8" max="10" width="10.28125" style="16" customWidth="1"/>
    <col min="11" max="11" width="13.7109375" style="16" customWidth="1"/>
    <col min="12" max="12" width="14.28125" style="16" customWidth="1"/>
    <col min="13" max="13" width="10.8515625" style="16" customWidth="1"/>
    <col min="14" max="14" width="10.7109375" style="16" customWidth="1"/>
    <col min="15" max="16" width="12.7109375" style="16" customWidth="1"/>
    <col min="17" max="16384" width="9.140625" style="16" customWidth="1"/>
  </cols>
  <sheetData>
    <row r="1" ht="46.5" thickBot="1">
      <c r="A1" s="15" t="s">
        <v>25</v>
      </c>
    </row>
    <row r="2" spans="1:16" ht="99" customHeight="1">
      <c r="A2" s="78" t="s">
        <v>26</v>
      </c>
      <c r="B2" s="80" t="s">
        <v>27</v>
      </c>
      <c r="C2" s="82" t="s">
        <v>28</v>
      </c>
      <c r="D2" s="82"/>
      <c r="E2" s="82"/>
      <c r="F2" s="83" t="s">
        <v>29</v>
      </c>
      <c r="G2" s="84"/>
      <c r="H2" s="82" t="s">
        <v>30</v>
      </c>
      <c r="I2" s="82"/>
      <c r="J2" s="82"/>
      <c r="K2" s="76" t="s">
        <v>31</v>
      </c>
      <c r="L2" s="76"/>
      <c r="M2" s="76" t="s">
        <v>32</v>
      </c>
      <c r="N2" s="76"/>
      <c r="O2" s="76" t="s">
        <v>33</v>
      </c>
      <c r="P2" s="77"/>
    </row>
    <row r="3" spans="1:16" ht="158.25" thickBot="1">
      <c r="A3" s="79"/>
      <c r="B3" s="81"/>
      <c r="C3" s="17" t="s">
        <v>138</v>
      </c>
      <c r="D3" s="17" t="s">
        <v>139</v>
      </c>
      <c r="E3" s="17" t="s">
        <v>140</v>
      </c>
      <c r="F3" s="17" t="s">
        <v>141</v>
      </c>
      <c r="G3" s="17" t="s">
        <v>142</v>
      </c>
      <c r="H3" s="17" t="s">
        <v>138</v>
      </c>
      <c r="I3" s="17" t="s">
        <v>139</v>
      </c>
      <c r="J3" s="17" t="s">
        <v>140</v>
      </c>
      <c r="K3" s="17" t="s">
        <v>141</v>
      </c>
      <c r="L3" s="17" t="s">
        <v>142</v>
      </c>
      <c r="M3" s="17" t="s">
        <v>141</v>
      </c>
      <c r="N3" s="17" t="s">
        <v>142</v>
      </c>
      <c r="O3" s="17" t="s">
        <v>143</v>
      </c>
      <c r="P3" s="18" t="s">
        <v>144</v>
      </c>
    </row>
    <row r="4" spans="1:16" ht="23.25">
      <c r="A4" s="19" t="s">
        <v>34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1:16" ht="23.25">
      <c r="A5" s="22" t="s">
        <v>35</v>
      </c>
      <c r="B5" s="23">
        <v>110</v>
      </c>
      <c r="C5" s="23">
        <v>526</v>
      </c>
      <c r="D5" s="23">
        <v>21</v>
      </c>
      <c r="E5" s="23">
        <v>20</v>
      </c>
      <c r="F5" s="23">
        <f aca="true" t="shared" si="0" ref="F5:G9">D5-C5</f>
        <v>-505</v>
      </c>
      <c r="G5" s="23">
        <f t="shared" si="0"/>
        <v>-1</v>
      </c>
      <c r="H5" s="23">
        <f>(C5/$C$21)*100</f>
        <v>0.042537464912656676</v>
      </c>
      <c r="I5" s="23">
        <f>(D5/$D$21)*100</f>
        <v>0.0015539601564615885</v>
      </c>
      <c r="J5" s="23">
        <f>(E5/$E$21)*100</f>
        <v>0.0014483538734051814</v>
      </c>
      <c r="K5" s="23">
        <f>I5-H5</f>
        <v>-0.04098350475619509</v>
      </c>
      <c r="L5" s="23">
        <f>J5-I5</f>
        <v>-0.00010560628305640715</v>
      </c>
      <c r="M5" s="23">
        <f>(D5/C5)*100-100</f>
        <v>-96.00760456273764</v>
      </c>
      <c r="N5" s="23">
        <f>(E5/D5)*100-100</f>
        <v>-4.761904761904773</v>
      </c>
      <c r="O5" s="23">
        <f>(D5-C5)/2</f>
        <v>-252.5</v>
      </c>
      <c r="P5" s="24">
        <f>(E5-D5)/2</f>
        <v>-0.5</v>
      </c>
    </row>
    <row r="6" spans="1:16" ht="23.25">
      <c r="A6" s="22" t="s">
        <v>36</v>
      </c>
      <c r="B6" s="23">
        <v>120</v>
      </c>
      <c r="C6" s="23">
        <v>402085</v>
      </c>
      <c r="D6" s="23">
        <v>420115</v>
      </c>
      <c r="E6" s="23">
        <v>457527</v>
      </c>
      <c r="F6" s="23">
        <f t="shared" si="0"/>
        <v>18030</v>
      </c>
      <c r="G6" s="23">
        <f t="shared" si="0"/>
        <v>37412</v>
      </c>
      <c r="H6" s="23">
        <f aca="true" t="shared" si="1" ref="H6:H21">(C6/$C$21)*100</f>
        <v>32.51649539810943</v>
      </c>
      <c r="I6" s="23">
        <f aca="true" t="shared" si="2" ref="I6:I21">(D6/$D$21)*100</f>
        <v>31.08771291104096</v>
      </c>
      <c r="J6" s="23">
        <f aca="true" t="shared" si="3" ref="J6:J21">(E6/$E$21)*100</f>
        <v>33.13305013187262</v>
      </c>
      <c r="K6" s="23">
        <f aca="true" t="shared" si="4" ref="K6:L43">I6-H6</f>
        <v>-1.4287824870684673</v>
      </c>
      <c r="L6" s="23">
        <f t="shared" si="4"/>
        <v>2.0453372208316623</v>
      </c>
      <c r="M6" s="23">
        <f aca="true" t="shared" si="5" ref="M6:N46">(D6/C6)*100-100</f>
        <v>4.484126490667407</v>
      </c>
      <c r="N6" s="23">
        <f t="shared" si="5"/>
        <v>8.90518072432549</v>
      </c>
      <c r="O6" s="23">
        <f aca="true" t="shared" si="6" ref="O6:P46">(D6-C6)/2</f>
        <v>9015</v>
      </c>
      <c r="P6" s="24">
        <f t="shared" si="6"/>
        <v>18706</v>
      </c>
    </row>
    <row r="7" spans="1:16" ht="23.25">
      <c r="A7" s="22" t="s">
        <v>37</v>
      </c>
      <c r="B7" s="23">
        <v>130</v>
      </c>
      <c r="C7" s="23">
        <v>42780</v>
      </c>
      <c r="D7" s="23">
        <v>62363</v>
      </c>
      <c r="E7" s="23">
        <v>89924</v>
      </c>
      <c r="F7" s="23">
        <f t="shared" si="0"/>
        <v>19583</v>
      </c>
      <c r="G7" s="23">
        <f t="shared" si="0"/>
        <v>27561</v>
      </c>
      <c r="H7" s="23">
        <f t="shared" si="1"/>
        <v>3.4596059866225333</v>
      </c>
      <c r="I7" s="23">
        <f t="shared" si="2"/>
        <v>4.614743677972097</v>
      </c>
      <c r="J7" s="23">
        <f t="shared" si="3"/>
        <v>6.512088685604376</v>
      </c>
      <c r="K7" s="23">
        <f t="shared" si="4"/>
        <v>1.1551376913495637</v>
      </c>
      <c r="L7" s="23">
        <f t="shared" si="4"/>
        <v>1.8973450076322793</v>
      </c>
      <c r="M7" s="23">
        <f t="shared" si="5"/>
        <v>45.77606358111268</v>
      </c>
      <c r="N7" s="23">
        <f t="shared" si="5"/>
        <v>44.194474287638485</v>
      </c>
      <c r="O7" s="23">
        <f t="shared" si="6"/>
        <v>9791.5</v>
      </c>
      <c r="P7" s="24">
        <f t="shared" si="6"/>
        <v>13780.5</v>
      </c>
    </row>
    <row r="8" spans="1:16" ht="23.25">
      <c r="A8" s="22" t="s">
        <v>38</v>
      </c>
      <c r="B8" s="23">
        <v>135</v>
      </c>
      <c r="C8" s="23">
        <v>784</v>
      </c>
      <c r="D8" s="23">
        <v>120040</v>
      </c>
      <c r="E8" s="23">
        <v>6765</v>
      </c>
      <c r="F8" s="23">
        <f t="shared" si="0"/>
        <v>119256</v>
      </c>
      <c r="G8" s="23">
        <f t="shared" si="0"/>
        <v>-113275</v>
      </c>
      <c r="H8" s="23">
        <f t="shared" si="1"/>
        <v>0.06340184884319931</v>
      </c>
      <c r="I8" s="23">
        <f t="shared" si="2"/>
        <v>8.882732246745194</v>
      </c>
      <c r="J8" s="23">
        <f t="shared" si="3"/>
        <v>0.48990569767930253</v>
      </c>
      <c r="K8" s="23">
        <f t="shared" si="4"/>
        <v>8.819330397901995</v>
      </c>
      <c r="L8" s="23">
        <f t="shared" si="4"/>
        <v>-8.39282654906589</v>
      </c>
      <c r="M8" s="23">
        <f t="shared" si="5"/>
        <v>15211.224489795919</v>
      </c>
      <c r="N8" s="23">
        <f t="shared" si="5"/>
        <v>-94.3643785404865</v>
      </c>
      <c r="O8" s="23">
        <f t="shared" si="6"/>
        <v>59628</v>
      </c>
      <c r="P8" s="24">
        <f t="shared" si="6"/>
        <v>-56637.5</v>
      </c>
    </row>
    <row r="9" spans="1:16" ht="23.25">
      <c r="A9" s="22" t="s">
        <v>39</v>
      </c>
      <c r="B9" s="23">
        <v>140</v>
      </c>
      <c r="C9" s="23">
        <v>4140</v>
      </c>
      <c r="D9" s="23">
        <v>6070</v>
      </c>
      <c r="E9" s="23">
        <v>5410</v>
      </c>
      <c r="F9" s="23">
        <f t="shared" si="0"/>
        <v>1930</v>
      </c>
      <c r="G9" s="23">
        <f t="shared" si="0"/>
        <v>-660</v>
      </c>
      <c r="H9" s="23">
        <f t="shared" si="1"/>
        <v>0.3348005793505678</v>
      </c>
      <c r="I9" s="23">
        <f t="shared" si="2"/>
        <v>0.44916848332008763</v>
      </c>
      <c r="J9" s="23">
        <f t="shared" si="3"/>
        <v>0.39177972275610157</v>
      </c>
      <c r="K9" s="23">
        <f t="shared" si="4"/>
        <v>0.11436790396951985</v>
      </c>
      <c r="L9" s="23">
        <f t="shared" si="4"/>
        <v>-0.05738876056398606</v>
      </c>
      <c r="M9" s="23">
        <f t="shared" si="5"/>
        <v>46.61835748792271</v>
      </c>
      <c r="N9" s="23">
        <f t="shared" si="5"/>
        <v>-10.873146622734765</v>
      </c>
      <c r="O9" s="23">
        <f t="shared" si="6"/>
        <v>965</v>
      </c>
      <c r="P9" s="24">
        <f t="shared" si="6"/>
        <v>-330</v>
      </c>
    </row>
    <row r="10" spans="1:16" ht="23.25">
      <c r="A10" s="22" t="s">
        <v>40</v>
      </c>
      <c r="B10" s="23">
        <v>145</v>
      </c>
      <c r="C10" s="23" t="s">
        <v>23</v>
      </c>
      <c r="D10" s="23" t="s">
        <v>23</v>
      </c>
      <c r="E10" s="23" t="s">
        <v>23</v>
      </c>
      <c r="F10" s="23" t="s">
        <v>23</v>
      </c>
      <c r="G10" s="23" t="s">
        <v>23</v>
      </c>
      <c r="H10" s="23" t="s">
        <v>23</v>
      </c>
      <c r="I10" s="23" t="s">
        <v>23</v>
      </c>
      <c r="J10" s="23" t="s">
        <v>23</v>
      </c>
      <c r="K10" s="23" t="s">
        <v>23</v>
      </c>
      <c r="L10" s="23" t="s">
        <v>23</v>
      </c>
      <c r="M10" s="23" t="s">
        <v>23</v>
      </c>
      <c r="N10" s="23" t="s">
        <v>23</v>
      </c>
      <c r="O10" s="23" t="s">
        <v>23</v>
      </c>
      <c r="P10" s="24" t="s">
        <v>23</v>
      </c>
    </row>
    <row r="11" spans="1:16" s="28" customFormat="1" ht="22.5">
      <c r="A11" s="25" t="s">
        <v>41</v>
      </c>
      <c r="B11" s="26">
        <v>190</v>
      </c>
      <c r="C11" s="26">
        <v>450315</v>
      </c>
      <c r="D11" s="26">
        <v>500609</v>
      </c>
      <c r="E11" s="26">
        <v>559646</v>
      </c>
      <c r="F11" s="26">
        <f>D11-C11</f>
        <v>50294</v>
      </c>
      <c r="G11" s="26">
        <f>E11-D11</f>
        <v>59037</v>
      </c>
      <c r="H11" s="26">
        <f t="shared" si="1"/>
        <v>36.41684127783839</v>
      </c>
      <c r="I11" s="26">
        <f t="shared" si="2"/>
        <v>37.04411618886091</v>
      </c>
      <c r="J11" s="26">
        <f t="shared" si="3"/>
        <v>40.52827259178581</v>
      </c>
      <c r="K11" s="26">
        <f t="shared" si="4"/>
        <v>0.6272749110225249</v>
      </c>
      <c r="L11" s="26">
        <f t="shared" si="4"/>
        <v>3.4841564029248957</v>
      </c>
      <c r="M11" s="26">
        <f t="shared" si="5"/>
        <v>11.168626405960282</v>
      </c>
      <c r="N11" s="26">
        <f t="shared" si="5"/>
        <v>11.793036082052069</v>
      </c>
      <c r="O11" s="26">
        <f t="shared" si="6"/>
        <v>25147</v>
      </c>
      <c r="P11" s="27">
        <f t="shared" si="6"/>
        <v>29518.5</v>
      </c>
    </row>
    <row r="12" spans="1:16" ht="23.25">
      <c r="A12" s="25" t="s">
        <v>42</v>
      </c>
      <c r="B12" s="23"/>
      <c r="C12" s="23"/>
      <c r="D12" s="23"/>
      <c r="E12" s="23"/>
      <c r="F12" s="26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1:16" ht="23.25">
      <c r="A13" s="22" t="s">
        <v>43</v>
      </c>
      <c r="B13" s="23">
        <v>210</v>
      </c>
      <c r="C13" s="23">
        <v>117296</v>
      </c>
      <c r="D13" s="23">
        <v>178480</v>
      </c>
      <c r="E13" s="23">
        <v>326328</v>
      </c>
      <c r="F13" s="23">
        <f aca="true" t="shared" si="7" ref="F13:G18">D13-C13</f>
        <v>61184</v>
      </c>
      <c r="G13" s="23">
        <f t="shared" si="7"/>
        <v>147848</v>
      </c>
      <c r="H13" s="23">
        <f t="shared" si="1"/>
        <v>9.485692936112123</v>
      </c>
      <c r="I13" s="23">
        <f t="shared" si="2"/>
        <v>13.207181367869728</v>
      </c>
      <c r="J13" s="23">
        <f t="shared" si="3"/>
        <v>23.6319211400283</v>
      </c>
      <c r="K13" s="23">
        <f t="shared" si="4"/>
        <v>3.7214884317576047</v>
      </c>
      <c r="L13" s="23">
        <f t="shared" si="4"/>
        <v>10.424739772158572</v>
      </c>
      <c r="M13" s="23">
        <f t="shared" si="5"/>
        <v>52.16205156186061</v>
      </c>
      <c r="N13" s="23">
        <f t="shared" si="5"/>
        <v>82.83729269385927</v>
      </c>
      <c r="O13" s="23">
        <f t="shared" si="6"/>
        <v>30592</v>
      </c>
      <c r="P13" s="24">
        <f t="shared" si="6"/>
        <v>73924</v>
      </c>
    </row>
    <row r="14" spans="1:16" ht="46.5">
      <c r="A14" s="29" t="s">
        <v>44</v>
      </c>
      <c r="B14" s="23">
        <v>220</v>
      </c>
      <c r="C14" s="23">
        <v>9084</v>
      </c>
      <c r="D14" s="23">
        <v>10496</v>
      </c>
      <c r="E14" s="23">
        <v>30693</v>
      </c>
      <c r="F14" s="23">
        <f t="shared" si="7"/>
        <v>1412</v>
      </c>
      <c r="G14" s="23">
        <f t="shared" si="7"/>
        <v>20197</v>
      </c>
      <c r="H14" s="23">
        <f t="shared" si="1"/>
        <v>0.7346204016474777</v>
      </c>
      <c r="I14" s="23">
        <f t="shared" si="2"/>
        <v>0.7766840858200396</v>
      </c>
      <c r="J14" s="23">
        <f t="shared" si="3"/>
        <v>2.2227162718212616</v>
      </c>
      <c r="K14" s="23">
        <f t="shared" si="4"/>
        <v>0.0420636841725619</v>
      </c>
      <c r="L14" s="23">
        <f t="shared" si="4"/>
        <v>1.4460321860012222</v>
      </c>
      <c r="M14" s="23">
        <f t="shared" si="5"/>
        <v>15.54381329810657</v>
      </c>
      <c r="N14" s="23">
        <f t="shared" si="5"/>
        <v>192.42568597560978</v>
      </c>
      <c r="O14" s="23">
        <f t="shared" si="6"/>
        <v>706</v>
      </c>
      <c r="P14" s="24">
        <f t="shared" si="6"/>
        <v>10098.5</v>
      </c>
    </row>
    <row r="15" spans="1:16" ht="23.25">
      <c r="A15" s="22" t="s">
        <v>45</v>
      </c>
      <c r="B15" s="23">
        <v>230</v>
      </c>
      <c r="C15" s="23">
        <v>87743</v>
      </c>
      <c r="D15" s="23">
        <v>102928</v>
      </c>
      <c r="E15" s="23">
        <v>14649</v>
      </c>
      <c r="F15" s="23">
        <f t="shared" si="7"/>
        <v>15185</v>
      </c>
      <c r="G15" s="23">
        <f t="shared" si="7"/>
        <v>-88279</v>
      </c>
      <c r="H15" s="23">
        <f t="shared" si="1"/>
        <v>7.095750539603108</v>
      </c>
      <c r="I15" s="23">
        <f t="shared" si="2"/>
        <v>7.6164767135370655</v>
      </c>
      <c r="J15" s="23">
        <f t="shared" si="3"/>
        <v>1.060846794575625</v>
      </c>
      <c r="K15" s="23">
        <f t="shared" si="4"/>
        <v>0.5207261739339577</v>
      </c>
      <c r="L15" s="23">
        <f t="shared" si="4"/>
        <v>-6.55562991896144</v>
      </c>
      <c r="M15" s="23">
        <f t="shared" si="5"/>
        <v>17.306223858313487</v>
      </c>
      <c r="N15" s="23">
        <f t="shared" si="5"/>
        <v>-85.76772112544691</v>
      </c>
      <c r="O15" s="23">
        <f t="shared" si="6"/>
        <v>7592.5</v>
      </c>
      <c r="P15" s="24">
        <f t="shared" si="6"/>
        <v>-44139.5</v>
      </c>
    </row>
    <row r="16" spans="1:16" ht="23.25">
      <c r="A16" s="22" t="s">
        <v>46</v>
      </c>
      <c r="B16" s="23">
        <v>240</v>
      </c>
      <c r="C16" s="23">
        <v>409334</v>
      </c>
      <c r="D16" s="23">
        <v>316825</v>
      </c>
      <c r="E16" s="23">
        <v>295007</v>
      </c>
      <c r="F16" s="23">
        <f t="shared" si="7"/>
        <v>-92509</v>
      </c>
      <c r="G16" s="23">
        <f t="shared" si="7"/>
        <v>-21818</v>
      </c>
      <c r="H16" s="23">
        <f t="shared" si="1"/>
        <v>33.10271989079355</v>
      </c>
      <c r="I16" s="23">
        <f t="shared" si="2"/>
        <v>23.44444888433061</v>
      </c>
      <c r="J16" s="23">
        <f t="shared" si="3"/>
        <v>21.363726556582115</v>
      </c>
      <c r="K16" s="23">
        <f t="shared" si="4"/>
        <v>-9.658271006462943</v>
      </c>
      <c r="L16" s="23">
        <f t="shared" si="4"/>
        <v>-2.080722327748493</v>
      </c>
      <c r="M16" s="23">
        <f t="shared" si="5"/>
        <v>-22.599881759150236</v>
      </c>
      <c r="N16" s="23">
        <f t="shared" si="5"/>
        <v>-6.8864515110865625</v>
      </c>
      <c r="O16" s="23">
        <f t="shared" si="6"/>
        <v>-46254.5</v>
      </c>
      <c r="P16" s="24">
        <f t="shared" si="6"/>
        <v>-10909</v>
      </c>
    </row>
    <row r="17" spans="1:16" ht="23.25">
      <c r="A17" s="22" t="s">
        <v>47</v>
      </c>
      <c r="B17" s="23">
        <v>250</v>
      </c>
      <c r="C17" s="23">
        <v>88360</v>
      </c>
      <c r="D17" s="23">
        <v>92986</v>
      </c>
      <c r="E17" s="23">
        <v>19440</v>
      </c>
      <c r="F17" s="23">
        <f t="shared" si="7"/>
        <v>4626</v>
      </c>
      <c r="G17" s="23">
        <f t="shared" si="7"/>
        <v>-73546</v>
      </c>
      <c r="H17" s="23">
        <f t="shared" si="1"/>
        <v>7.145647147685064</v>
      </c>
      <c r="I17" s="23">
        <f t="shared" si="2"/>
        <v>6.880787576606536</v>
      </c>
      <c r="J17" s="23">
        <f t="shared" si="3"/>
        <v>1.4077999649498363</v>
      </c>
      <c r="K17" s="23">
        <f t="shared" si="4"/>
        <v>-0.264859571078528</v>
      </c>
      <c r="L17" s="23">
        <f t="shared" si="4"/>
        <v>-5.472987611656699</v>
      </c>
      <c r="M17" s="23">
        <f t="shared" si="5"/>
        <v>5.235400633770951</v>
      </c>
      <c r="N17" s="23">
        <f t="shared" si="5"/>
        <v>-79.09362699761255</v>
      </c>
      <c r="O17" s="23">
        <f t="shared" si="6"/>
        <v>2313</v>
      </c>
      <c r="P17" s="24">
        <f t="shared" si="6"/>
        <v>-36773</v>
      </c>
    </row>
    <row r="18" spans="1:16" ht="23.25">
      <c r="A18" s="22" t="s">
        <v>48</v>
      </c>
      <c r="B18" s="23">
        <v>260</v>
      </c>
      <c r="C18" s="23">
        <v>74425</v>
      </c>
      <c r="D18" s="23">
        <v>149062</v>
      </c>
      <c r="E18" s="23">
        <v>135115</v>
      </c>
      <c r="F18" s="23">
        <f t="shared" si="7"/>
        <v>74637</v>
      </c>
      <c r="G18" s="23">
        <f t="shared" si="7"/>
        <v>-13947</v>
      </c>
      <c r="H18" s="23">
        <f t="shared" si="1"/>
        <v>6.018727806320292</v>
      </c>
      <c r="I18" s="23">
        <f t="shared" si="2"/>
        <v>11.030305182975109</v>
      </c>
      <c r="J18" s="23">
        <f t="shared" si="3"/>
        <v>9.784716680257054</v>
      </c>
      <c r="K18" s="23">
        <f t="shared" si="4"/>
        <v>5.0115773766548175</v>
      </c>
      <c r="L18" s="23">
        <f t="shared" si="4"/>
        <v>-1.2455885027180553</v>
      </c>
      <c r="M18" s="23">
        <f t="shared" si="5"/>
        <v>100.28485052065838</v>
      </c>
      <c r="N18" s="23">
        <f t="shared" si="5"/>
        <v>-9.356509371939197</v>
      </c>
      <c r="O18" s="23">
        <f t="shared" si="6"/>
        <v>37318.5</v>
      </c>
      <c r="P18" s="24">
        <f t="shared" si="6"/>
        <v>-6973.5</v>
      </c>
    </row>
    <row r="19" spans="1:16" ht="23.25">
      <c r="A19" s="22" t="s">
        <v>49</v>
      </c>
      <c r="B19" s="23">
        <v>270</v>
      </c>
      <c r="C19" s="23" t="s">
        <v>23</v>
      </c>
      <c r="D19" s="23" t="s">
        <v>23</v>
      </c>
      <c r="E19" s="23" t="s">
        <v>23</v>
      </c>
      <c r="F19" s="23" t="s">
        <v>23</v>
      </c>
      <c r="G19" s="23" t="s">
        <v>23</v>
      </c>
      <c r="H19" s="23" t="s">
        <v>23</v>
      </c>
      <c r="I19" s="23" t="s">
        <v>23</v>
      </c>
      <c r="J19" s="23" t="s">
        <v>23</v>
      </c>
      <c r="K19" s="23" t="s">
        <v>23</v>
      </c>
      <c r="L19" s="23" t="s">
        <v>23</v>
      </c>
      <c r="M19" s="23" t="s">
        <v>23</v>
      </c>
      <c r="N19" s="23" t="s">
        <v>23</v>
      </c>
      <c r="O19" s="23" t="s">
        <v>23</v>
      </c>
      <c r="P19" s="24" t="s">
        <v>23</v>
      </c>
    </row>
    <row r="20" spans="1:16" s="28" customFormat="1" ht="22.5">
      <c r="A20" s="25" t="s">
        <v>50</v>
      </c>
      <c r="B20" s="26">
        <v>290</v>
      </c>
      <c r="C20" s="26">
        <v>786242</v>
      </c>
      <c r="D20" s="26">
        <v>850777</v>
      </c>
      <c r="E20" s="26">
        <v>821232</v>
      </c>
      <c r="F20" s="26">
        <f aca="true" t="shared" si="8" ref="F20:G23">D20-C20</f>
        <v>64535</v>
      </c>
      <c r="G20" s="26">
        <f t="shared" si="8"/>
        <v>-29545</v>
      </c>
      <c r="H20" s="26">
        <f t="shared" si="1"/>
        <v>63.58315872216161</v>
      </c>
      <c r="I20" s="26">
        <f t="shared" si="2"/>
        <v>62.95588381113908</v>
      </c>
      <c r="J20" s="26">
        <f t="shared" si="3"/>
        <v>59.47172740821419</v>
      </c>
      <c r="K20" s="26">
        <f t="shared" si="4"/>
        <v>-0.627274911022532</v>
      </c>
      <c r="L20" s="26">
        <f t="shared" si="4"/>
        <v>-3.4841564029248886</v>
      </c>
      <c r="M20" s="26">
        <f>(D20/C20)*100-100</f>
        <v>8.208032641349618</v>
      </c>
      <c r="N20" s="26">
        <f t="shared" si="5"/>
        <v>-3.4727078893764087</v>
      </c>
      <c r="O20" s="26">
        <f t="shared" si="6"/>
        <v>32267.5</v>
      </c>
      <c r="P20" s="27">
        <f t="shared" si="6"/>
        <v>-14772.5</v>
      </c>
    </row>
    <row r="21" spans="1:16" s="28" customFormat="1" ht="22.5">
      <c r="A21" s="25" t="s">
        <v>51</v>
      </c>
      <c r="B21" s="26">
        <v>300</v>
      </c>
      <c r="C21" s="26">
        <v>1236557</v>
      </c>
      <c r="D21" s="26">
        <v>1351386</v>
      </c>
      <c r="E21" s="26">
        <v>1380878</v>
      </c>
      <c r="F21" s="26">
        <f t="shared" si="8"/>
        <v>114829</v>
      </c>
      <c r="G21" s="26">
        <f t="shared" si="8"/>
        <v>29492</v>
      </c>
      <c r="H21" s="26">
        <f t="shared" si="1"/>
        <v>100</v>
      </c>
      <c r="I21" s="26">
        <f t="shared" si="2"/>
        <v>100</v>
      </c>
      <c r="J21" s="26">
        <f t="shared" si="3"/>
        <v>100</v>
      </c>
      <c r="K21" s="26" t="s">
        <v>23</v>
      </c>
      <c r="L21" s="26" t="s">
        <v>23</v>
      </c>
      <c r="M21" s="26">
        <f t="shared" si="5"/>
        <v>9.286187373489454</v>
      </c>
      <c r="N21" s="26">
        <f t="shared" si="5"/>
        <v>2.1823520444935696</v>
      </c>
      <c r="O21" s="26">
        <f t="shared" si="6"/>
        <v>57414.5</v>
      </c>
      <c r="P21" s="27">
        <f t="shared" si="6"/>
        <v>14746</v>
      </c>
    </row>
    <row r="22" spans="1:16" ht="23.25">
      <c r="A22" s="22" t="s">
        <v>52</v>
      </c>
      <c r="B22" s="23"/>
      <c r="C22" s="23">
        <v>249268</v>
      </c>
      <c r="D22" s="23">
        <v>240744</v>
      </c>
      <c r="E22" s="23">
        <v>301136</v>
      </c>
      <c r="F22" s="23">
        <f t="shared" si="8"/>
        <v>-8524</v>
      </c>
      <c r="G22" s="23">
        <f t="shared" si="8"/>
        <v>60392</v>
      </c>
      <c r="H22" s="23" t="s">
        <v>23</v>
      </c>
      <c r="I22" s="23" t="s">
        <v>23</v>
      </c>
      <c r="J22" s="23" t="s">
        <v>23</v>
      </c>
      <c r="K22" s="23" t="s">
        <v>23</v>
      </c>
      <c r="L22" s="23" t="s">
        <v>23</v>
      </c>
      <c r="M22" s="23">
        <f t="shared" si="5"/>
        <v>-3.419612625768252</v>
      </c>
      <c r="N22" s="23">
        <f t="shared" si="5"/>
        <v>25.085568072309172</v>
      </c>
      <c r="O22" s="23">
        <f t="shared" si="6"/>
        <v>-4262</v>
      </c>
      <c r="P22" s="24">
        <f t="shared" si="6"/>
        <v>30196</v>
      </c>
    </row>
    <row r="23" spans="1:16" ht="23.25">
      <c r="A23" s="22" t="s">
        <v>53</v>
      </c>
      <c r="B23" s="23"/>
      <c r="C23" s="23">
        <v>274838</v>
      </c>
      <c r="D23" s="23">
        <v>268944</v>
      </c>
      <c r="E23" s="23">
        <v>330481</v>
      </c>
      <c r="F23" s="23">
        <f t="shared" si="8"/>
        <v>-5894</v>
      </c>
      <c r="G23" s="23">
        <f t="shared" si="8"/>
        <v>61537</v>
      </c>
      <c r="H23" s="23" t="s">
        <v>23</v>
      </c>
      <c r="I23" s="23" t="s">
        <v>23</v>
      </c>
      <c r="J23" s="23" t="s">
        <v>23</v>
      </c>
      <c r="K23" s="23" t="s">
        <v>23</v>
      </c>
      <c r="L23" s="23" t="s">
        <v>23</v>
      </c>
      <c r="M23" s="23">
        <f t="shared" si="5"/>
        <v>-2.144536053966334</v>
      </c>
      <c r="N23" s="23">
        <f t="shared" si="5"/>
        <v>22.88097150336131</v>
      </c>
      <c r="O23" s="23">
        <f t="shared" si="6"/>
        <v>-2947</v>
      </c>
      <c r="P23" s="24">
        <f t="shared" si="6"/>
        <v>30768.5</v>
      </c>
    </row>
    <row r="24" spans="1:16" ht="23.25">
      <c r="A24" s="25" t="s">
        <v>54</v>
      </c>
      <c r="B24" s="23"/>
      <c r="C24" s="23"/>
      <c r="D24" s="23"/>
      <c r="E24" s="23"/>
      <c r="F24" s="26"/>
      <c r="G24" s="23"/>
      <c r="H24" s="23"/>
      <c r="I24" s="23"/>
      <c r="J24" s="23"/>
      <c r="K24" s="23"/>
      <c r="L24" s="23"/>
      <c r="M24" s="23"/>
      <c r="N24" s="23"/>
      <c r="O24" s="23"/>
      <c r="P24" s="24"/>
    </row>
    <row r="25" spans="1:16" ht="23.25">
      <c r="A25" s="22" t="s">
        <v>55</v>
      </c>
      <c r="B25" s="23">
        <v>410</v>
      </c>
      <c r="C25" s="23">
        <v>60</v>
      </c>
      <c r="D25" s="23">
        <v>60</v>
      </c>
      <c r="E25" s="23">
        <v>60</v>
      </c>
      <c r="F25" s="26" t="s">
        <v>23</v>
      </c>
      <c r="G25" s="23" t="s">
        <v>23</v>
      </c>
      <c r="H25" s="23">
        <f>(C25/$C$44)*100</f>
        <v>0.0048521823094285176</v>
      </c>
      <c r="I25" s="23">
        <f>(D25/$D$44)*100</f>
        <v>0.004439886161318823</v>
      </c>
      <c r="J25" s="23">
        <f>(E25/$E$44)*100</f>
        <v>0.004345061620215545</v>
      </c>
      <c r="K25" s="23">
        <f t="shared" si="4"/>
        <v>-0.00041229614810969414</v>
      </c>
      <c r="L25" s="23">
        <v>-0.0397</v>
      </c>
      <c r="M25" s="23" t="s">
        <v>23</v>
      </c>
      <c r="N25" s="23" t="s">
        <v>23</v>
      </c>
      <c r="O25" s="23" t="s">
        <v>23</v>
      </c>
      <c r="P25" s="24" t="s">
        <v>23</v>
      </c>
    </row>
    <row r="26" spans="1:16" ht="23.25">
      <c r="A26" s="22" t="s">
        <v>56</v>
      </c>
      <c r="B26" s="23"/>
      <c r="C26" s="23" t="s">
        <v>23</v>
      </c>
      <c r="D26" s="23" t="s">
        <v>23</v>
      </c>
      <c r="E26" s="23" t="s">
        <v>23</v>
      </c>
      <c r="F26" s="23" t="s">
        <v>23</v>
      </c>
      <c r="G26" s="23" t="s">
        <v>23</v>
      </c>
      <c r="H26" s="23" t="s">
        <v>23</v>
      </c>
      <c r="I26" s="23" t="s">
        <v>23</v>
      </c>
      <c r="J26" s="23" t="s">
        <v>23</v>
      </c>
      <c r="K26" s="23" t="s">
        <v>23</v>
      </c>
      <c r="L26" s="23" t="s">
        <v>23</v>
      </c>
      <c r="M26" s="23" t="s">
        <v>23</v>
      </c>
      <c r="N26" s="23" t="s">
        <v>23</v>
      </c>
      <c r="O26" s="23" t="s">
        <v>23</v>
      </c>
      <c r="P26" s="24" t="s">
        <v>23</v>
      </c>
    </row>
    <row r="27" spans="1:16" ht="23.25">
      <c r="A27" s="22" t="s">
        <v>57</v>
      </c>
      <c r="B27" s="23">
        <v>420</v>
      </c>
      <c r="C27" s="23">
        <v>252422</v>
      </c>
      <c r="D27" s="23">
        <v>260648</v>
      </c>
      <c r="E27" s="23">
        <v>261407</v>
      </c>
      <c r="F27" s="23">
        <f aca="true" t="shared" si="9" ref="F27:G30">D27-C27</f>
        <v>8226</v>
      </c>
      <c r="G27" s="23">
        <f t="shared" si="9"/>
        <v>759</v>
      </c>
      <c r="H27" s="23">
        <f aca="true" t="shared" si="10" ref="H27:H44">(C27/$C$44)*100</f>
        <v>20.41329271517609</v>
      </c>
      <c r="I27" s="23">
        <f aca="true" t="shared" si="11" ref="I27:I44">(D27/$D$44)*100</f>
        <v>19.28745746959048</v>
      </c>
      <c r="J27" s="23">
        <f aca="true" t="shared" si="12" ref="J27:J44">(E27/$E$44)*100</f>
        <v>18.930492049261414</v>
      </c>
      <c r="K27" s="23">
        <f t="shared" si="4"/>
        <v>-1.1258352455856127</v>
      </c>
      <c r="L27" s="23">
        <f t="shared" si="4"/>
        <v>-0.35696542032906464</v>
      </c>
      <c r="M27" s="23">
        <f t="shared" si="5"/>
        <v>3.2588284697847314</v>
      </c>
      <c r="N27" s="23">
        <f t="shared" si="5"/>
        <v>0.2911973235935079</v>
      </c>
      <c r="O27" s="23">
        <f t="shared" si="6"/>
        <v>4113</v>
      </c>
      <c r="P27" s="24">
        <f t="shared" si="6"/>
        <v>379.5</v>
      </c>
    </row>
    <row r="28" spans="1:16" ht="23.25">
      <c r="A28" s="22" t="s">
        <v>58</v>
      </c>
      <c r="B28" s="23">
        <v>430</v>
      </c>
      <c r="C28" s="23">
        <v>33012</v>
      </c>
      <c r="D28" s="23">
        <v>367364</v>
      </c>
      <c r="E28" s="23">
        <v>449067</v>
      </c>
      <c r="F28" s="23">
        <f t="shared" si="9"/>
        <v>334352</v>
      </c>
      <c r="G28" s="23">
        <f t="shared" si="9"/>
        <v>81703</v>
      </c>
      <c r="H28" s="23">
        <f t="shared" si="10"/>
        <v>2.6696707066475707</v>
      </c>
      <c r="I28" s="23">
        <f t="shared" si="11"/>
        <v>27.184238996112143</v>
      </c>
      <c r="J28" s="23">
        <f t="shared" si="12"/>
        <v>32.52039644342223</v>
      </c>
      <c r="K28" s="23">
        <f t="shared" si="4"/>
        <v>24.51456828946457</v>
      </c>
      <c r="L28" s="23">
        <f t="shared" si="4"/>
        <v>5.336157447310086</v>
      </c>
      <c r="M28" s="23">
        <f t="shared" si="5"/>
        <v>1012.8195807585121</v>
      </c>
      <c r="N28" s="23">
        <f t="shared" si="5"/>
        <v>22.240339282020003</v>
      </c>
      <c r="O28" s="23">
        <f t="shared" si="6"/>
        <v>167176</v>
      </c>
      <c r="P28" s="24">
        <f t="shared" si="6"/>
        <v>40851.5</v>
      </c>
    </row>
    <row r="29" spans="1:16" ht="23.25">
      <c r="A29" s="22" t="s">
        <v>59</v>
      </c>
      <c r="B29" s="23">
        <v>470</v>
      </c>
      <c r="C29" s="23">
        <v>414089</v>
      </c>
      <c r="D29" s="23">
        <v>113281</v>
      </c>
      <c r="E29" s="23">
        <v>150248</v>
      </c>
      <c r="F29" s="23">
        <f t="shared" si="9"/>
        <v>-300808</v>
      </c>
      <c r="G29" s="23">
        <f t="shared" si="9"/>
        <v>36967</v>
      </c>
      <c r="H29" s="23">
        <f t="shared" si="10"/>
        <v>33.48725533881576</v>
      </c>
      <c r="I29" s="23">
        <f t="shared" si="11"/>
        <v>8.382579070672628</v>
      </c>
      <c r="J29" s="23">
        <f t="shared" si="12"/>
        <v>10.880613638569084</v>
      </c>
      <c r="K29" s="23">
        <f t="shared" si="4"/>
        <v>-25.10467626814313</v>
      </c>
      <c r="L29" s="23">
        <f t="shared" si="4"/>
        <v>2.4980345678964557</v>
      </c>
      <c r="M29" s="23">
        <f t="shared" si="5"/>
        <v>-72.64332063879988</v>
      </c>
      <c r="N29" s="23">
        <f t="shared" si="5"/>
        <v>32.63300994871162</v>
      </c>
      <c r="O29" s="23">
        <f t="shared" si="6"/>
        <v>-150404</v>
      </c>
      <c r="P29" s="24">
        <f t="shared" si="6"/>
        <v>18483.5</v>
      </c>
    </row>
    <row r="30" spans="1:16" s="28" customFormat="1" ht="22.5">
      <c r="A30" s="25" t="s">
        <v>60</v>
      </c>
      <c r="B30" s="26">
        <v>490</v>
      </c>
      <c r="C30" s="26">
        <v>699583</v>
      </c>
      <c r="D30" s="26">
        <v>741353</v>
      </c>
      <c r="E30" s="26">
        <v>860782</v>
      </c>
      <c r="F30" s="26">
        <f t="shared" si="9"/>
        <v>41770</v>
      </c>
      <c r="G30" s="26">
        <f t="shared" si="9"/>
        <v>119429</v>
      </c>
      <c r="H30" s="26">
        <f t="shared" si="10"/>
        <v>56.57507094294885</v>
      </c>
      <c r="I30" s="26">
        <f t="shared" si="11"/>
        <v>54.85871542253656</v>
      </c>
      <c r="J30" s="26">
        <f t="shared" si="12"/>
        <v>62.33584719287294</v>
      </c>
      <c r="K30" s="26">
        <f t="shared" si="4"/>
        <v>-1.7163555204122858</v>
      </c>
      <c r="L30" s="26">
        <f t="shared" si="4"/>
        <v>7.477131770336378</v>
      </c>
      <c r="M30" s="26">
        <f t="shared" si="5"/>
        <v>5.97069968824286</v>
      </c>
      <c r="N30" s="26">
        <f t="shared" si="5"/>
        <v>16.10959961044199</v>
      </c>
      <c r="O30" s="26">
        <f t="shared" si="6"/>
        <v>20885</v>
      </c>
      <c r="P30" s="27">
        <f t="shared" si="6"/>
        <v>59714.5</v>
      </c>
    </row>
    <row r="31" spans="1:16" ht="23.25">
      <c r="A31" s="25" t="s">
        <v>61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</row>
    <row r="32" spans="1:16" ht="23.25">
      <c r="A32" s="22" t="s">
        <v>62</v>
      </c>
      <c r="B32" s="23">
        <v>510</v>
      </c>
      <c r="C32" s="23">
        <v>25570</v>
      </c>
      <c r="D32" s="23">
        <v>22400</v>
      </c>
      <c r="E32" s="23">
        <v>20330</v>
      </c>
      <c r="F32" s="23">
        <f>D32-C32</f>
        <v>-3170</v>
      </c>
      <c r="G32" s="23">
        <f>E32-D32</f>
        <v>-2070</v>
      </c>
      <c r="H32" s="23">
        <f t="shared" si="10"/>
        <v>2.06783836086812</v>
      </c>
      <c r="I32" s="23">
        <f t="shared" si="11"/>
        <v>1.6575575002256944</v>
      </c>
      <c r="J32" s="23">
        <f t="shared" si="12"/>
        <v>1.4722517123163668</v>
      </c>
      <c r="K32" s="23">
        <f t="shared" si="4"/>
        <v>-0.4102808606424255</v>
      </c>
      <c r="L32" s="23">
        <f t="shared" si="4"/>
        <v>-0.1853057879093276</v>
      </c>
      <c r="M32" s="23">
        <f t="shared" si="5"/>
        <v>-12.397340633554947</v>
      </c>
      <c r="N32" s="23">
        <f t="shared" si="5"/>
        <v>-9.241071428571416</v>
      </c>
      <c r="O32" s="23">
        <f t="shared" si="6"/>
        <v>-1585</v>
      </c>
      <c r="P32" s="24">
        <f t="shared" si="6"/>
        <v>-1035</v>
      </c>
    </row>
    <row r="33" spans="1:16" ht="23.25">
      <c r="A33" s="22" t="s">
        <v>63</v>
      </c>
      <c r="B33" s="23">
        <v>515</v>
      </c>
      <c r="C33" s="23" t="s">
        <v>23</v>
      </c>
      <c r="D33" s="23" t="s">
        <v>23</v>
      </c>
      <c r="E33" s="23" t="s">
        <v>23</v>
      </c>
      <c r="F33" s="23" t="s">
        <v>23</v>
      </c>
      <c r="G33" s="23" t="s">
        <v>23</v>
      </c>
      <c r="H33" s="23" t="s">
        <v>23</v>
      </c>
      <c r="I33" s="23" t="s">
        <v>23</v>
      </c>
      <c r="J33" s="23" t="s">
        <v>23</v>
      </c>
      <c r="K33" s="23" t="s">
        <v>23</v>
      </c>
      <c r="L33" s="23" t="s">
        <v>23</v>
      </c>
      <c r="M33" s="23" t="s">
        <v>23</v>
      </c>
      <c r="N33" s="23" t="s">
        <v>23</v>
      </c>
      <c r="O33" s="23" t="s">
        <v>23</v>
      </c>
      <c r="P33" s="24" t="s">
        <v>23</v>
      </c>
    </row>
    <row r="34" spans="1:16" ht="23.25">
      <c r="A34" s="22" t="s">
        <v>64</v>
      </c>
      <c r="B34" s="23">
        <v>520</v>
      </c>
      <c r="C34" s="23" t="s">
        <v>23</v>
      </c>
      <c r="D34" s="23">
        <v>5800</v>
      </c>
      <c r="E34" s="23">
        <v>9015</v>
      </c>
      <c r="F34" s="23">
        <v>5800</v>
      </c>
      <c r="G34" s="23">
        <f>E34-D34</f>
        <v>3215</v>
      </c>
      <c r="H34" s="23" t="s">
        <v>23</v>
      </c>
      <c r="I34" s="23">
        <f t="shared" si="11"/>
        <v>0.429188995594153</v>
      </c>
      <c r="J34" s="23">
        <f t="shared" si="12"/>
        <v>0.6528455084373855</v>
      </c>
      <c r="K34" s="23">
        <v>0.4292</v>
      </c>
      <c r="L34" s="23">
        <f t="shared" si="4"/>
        <v>0.2236565128432325</v>
      </c>
      <c r="M34" s="23">
        <v>-42</v>
      </c>
      <c r="N34" s="23">
        <f t="shared" si="5"/>
        <v>55.431034482758605</v>
      </c>
      <c r="O34" s="23">
        <v>2900</v>
      </c>
      <c r="P34" s="24">
        <f t="shared" si="6"/>
        <v>1607.5</v>
      </c>
    </row>
    <row r="35" spans="1:16" s="28" customFormat="1" ht="22.5">
      <c r="A35" s="25" t="s">
        <v>65</v>
      </c>
      <c r="B35" s="26">
        <v>590</v>
      </c>
      <c r="C35" s="26">
        <v>25570</v>
      </c>
      <c r="D35" s="26">
        <v>28200</v>
      </c>
      <c r="E35" s="26">
        <v>29345</v>
      </c>
      <c r="F35" s="26">
        <f>D35-C35</f>
        <v>2630</v>
      </c>
      <c r="G35" s="26">
        <f aca="true" t="shared" si="13" ref="G35:G41">E35-D35</f>
        <v>1145</v>
      </c>
      <c r="H35" s="26">
        <f t="shared" si="10"/>
        <v>2.06783836086812</v>
      </c>
      <c r="I35" s="26">
        <f t="shared" si="11"/>
        <v>2.086746495819847</v>
      </c>
      <c r="J35" s="26">
        <f t="shared" si="12"/>
        <v>2.1250972207537524</v>
      </c>
      <c r="K35" s="26">
        <f t="shared" si="4"/>
        <v>0.018908134951727273</v>
      </c>
      <c r="L35" s="26">
        <f t="shared" si="4"/>
        <v>0.038350724933905234</v>
      </c>
      <c r="M35" s="26">
        <f t="shared" si="5"/>
        <v>10.285490809542438</v>
      </c>
      <c r="N35" s="26">
        <f t="shared" si="5"/>
        <v>4.060283687943269</v>
      </c>
      <c r="O35" s="26">
        <f t="shared" si="6"/>
        <v>1315</v>
      </c>
      <c r="P35" s="27">
        <f t="shared" si="6"/>
        <v>572.5</v>
      </c>
    </row>
    <row r="36" spans="1:16" ht="23.25">
      <c r="A36" s="25" t="s">
        <v>66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</row>
    <row r="37" spans="1:16" ht="23.25">
      <c r="A37" s="22" t="s">
        <v>62</v>
      </c>
      <c r="B37" s="23">
        <v>610</v>
      </c>
      <c r="C37" s="23" t="s">
        <v>23</v>
      </c>
      <c r="D37" s="23">
        <v>8884</v>
      </c>
      <c r="E37" s="23">
        <v>478</v>
      </c>
      <c r="F37" s="23">
        <v>8884</v>
      </c>
      <c r="G37" s="23">
        <f t="shared" si="13"/>
        <v>-8406</v>
      </c>
      <c r="H37" s="23" t="s">
        <v>23</v>
      </c>
      <c r="I37" s="23">
        <f t="shared" si="11"/>
        <v>0.6573991442859405</v>
      </c>
      <c r="J37" s="23">
        <f t="shared" si="12"/>
        <v>0.03461565757438383</v>
      </c>
      <c r="K37" s="23">
        <v>0.6574</v>
      </c>
      <c r="L37" s="23">
        <f t="shared" si="4"/>
        <v>-0.6227834867115567</v>
      </c>
      <c r="M37" s="23">
        <v>-11.16</v>
      </c>
      <c r="N37" s="23">
        <f t="shared" si="5"/>
        <v>-94.61954074741108</v>
      </c>
      <c r="O37" s="23">
        <v>4442</v>
      </c>
      <c r="P37" s="24">
        <f t="shared" si="6"/>
        <v>-4203</v>
      </c>
    </row>
    <row r="38" spans="1:16" ht="23.25">
      <c r="A38" s="22" t="s">
        <v>67</v>
      </c>
      <c r="B38" s="23">
        <v>620</v>
      </c>
      <c r="C38" s="23">
        <v>145225</v>
      </c>
      <c r="D38" s="23">
        <v>132443</v>
      </c>
      <c r="E38" s="23">
        <v>282306</v>
      </c>
      <c r="F38" s="23">
        <f>D38-C38</f>
        <v>-12782</v>
      </c>
      <c r="G38" s="23">
        <f t="shared" si="13"/>
        <v>149863</v>
      </c>
      <c r="H38" s="23">
        <f t="shared" si="10"/>
        <v>11.744302931445942</v>
      </c>
      <c r="I38" s="23">
        <f t="shared" si="11"/>
        <v>9.800530714392483</v>
      </c>
      <c r="J38" s="23">
        <f t="shared" si="12"/>
        <v>20.443949429276156</v>
      </c>
      <c r="K38" s="23">
        <f t="shared" si="4"/>
        <v>-1.9437722170534588</v>
      </c>
      <c r="L38" s="23">
        <f t="shared" si="4"/>
        <v>10.643418714883673</v>
      </c>
      <c r="M38" s="23">
        <f t="shared" si="5"/>
        <v>-8.801514890686875</v>
      </c>
      <c r="N38" s="23">
        <f t="shared" si="5"/>
        <v>113.15282800903029</v>
      </c>
      <c r="O38" s="23">
        <f t="shared" si="6"/>
        <v>-6391</v>
      </c>
      <c r="P38" s="24">
        <f t="shared" si="6"/>
        <v>74931.5</v>
      </c>
    </row>
    <row r="39" spans="1:16" ht="23.25">
      <c r="A39" s="22" t="s">
        <v>68</v>
      </c>
      <c r="B39" s="23">
        <v>630</v>
      </c>
      <c r="C39" s="23" t="s">
        <v>23</v>
      </c>
      <c r="D39" s="23">
        <v>188</v>
      </c>
      <c r="E39" s="23">
        <v>593</v>
      </c>
      <c r="F39" s="23">
        <v>188</v>
      </c>
      <c r="G39" s="23">
        <f t="shared" si="13"/>
        <v>405</v>
      </c>
      <c r="H39" s="23" t="s">
        <v>23</v>
      </c>
      <c r="I39" s="23">
        <f t="shared" si="11"/>
        <v>0.013911643305465647</v>
      </c>
      <c r="J39" s="23">
        <f t="shared" si="12"/>
        <v>0.04294369234646363</v>
      </c>
      <c r="K39" s="23">
        <v>0.0139</v>
      </c>
      <c r="L39" s="23">
        <f t="shared" si="4"/>
        <v>0.02903204904099798</v>
      </c>
      <c r="M39" s="23">
        <v>-98.12</v>
      </c>
      <c r="N39" s="23">
        <f t="shared" si="5"/>
        <v>215.4255319148936</v>
      </c>
      <c r="O39" s="23">
        <v>94</v>
      </c>
      <c r="P39" s="24">
        <f t="shared" si="6"/>
        <v>202.5</v>
      </c>
    </row>
    <row r="40" spans="1:16" ht="23.25">
      <c r="A40" s="22" t="s">
        <v>69</v>
      </c>
      <c r="B40" s="23">
        <v>640</v>
      </c>
      <c r="C40" s="23">
        <v>175089</v>
      </c>
      <c r="D40" s="23">
        <v>198066</v>
      </c>
      <c r="E40" s="23">
        <v>4964</v>
      </c>
      <c r="F40" s="23">
        <f>D40-C40</f>
        <v>22977</v>
      </c>
      <c r="G40" s="23">
        <f t="shared" si="13"/>
        <v>-193102</v>
      </c>
      <c r="H40" s="23">
        <f t="shared" si="10"/>
        <v>14.159395806258829</v>
      </c>
      <c r="I40" s="23">
        <f t="shared" si="11"/>
        <v>14.656508207129571</v>
      </c>
      <c r="J40" s="23">
        <f t="shared" si="12"/>
        <v>0.359481431379166</v>
      </c>
      <c r="K40" s="23">
        <f t="shared" si="4"/>
        <v>0.4971124008707424</v>
      </c>
      <c r="L40" s="23">
        <f t="shared" si="4"/>
        <v>-14.297026775750405</v>
      </c>
      <c r="M40" s="23">
        <f t="shared" si="5"/>
        <v>13.123040282370681</v>
      </c>
      <c r="N40" s="23">
        <f t="shared" si="5"/>
        <v>-97.4937647046944</v>
      </c>
      <c r="O40" s="23">
        <f t="shared" si="6"/>
        <v>11488.5</v>
      </c>
      <c r="P40" s="24">
        <f t="shared" si="6"/>
        <v>-96551</v>
      </c>
    </row>
    <row r="41" spans="1:16" ht="23.25">
      <c r="A41" s="22" t="s">
        <v>70</v>
      </c>
      <c r="B41" s="23">
        <v>650</v>
      </c>
      <c r="C41" s="23">
        <v>191090</v>
      </c>
      <c r="D41" s="23">
        <v>242252</v>
      </c>
      <c r="E41" s="23">
        <v>202410</v>
      </c>
      <c r="F41" s="23">
        <f>D41-C41</f>
        <v>51162</v>
      </c>
      <c r="G41" s="23">
        <f t="shared" si="13"/>
        <v>-39842</v>
      </c>
      <c r="H41" s="23">
        <f t="shared" si="10"/>
        <v>15.453391958478257</v>
      </c>
      <c r="I41" s="23">
        <f t="shared" si="11"/>
        <v>17.926188372530127</v>
      </c>
      <c r="J41" s="23">
        <f t="shared" si="12"/>
        <v>14.658065375797138</v>
      </c>
      <c r="K41" s="23">
        <f t="shared" si="4"/>
        <v>2.472796414051871</v>
      </c>
      <c r="L41" s="23">
        <f t="shared" si="4"/>
        <v>-3.2681229967329894</v>
      </c>
      <c r="M41" s="23">
        <f t="shared" si="5"/>
        <v>26.773771521272693</v>
      </c>
      <c r="N41" s="23">
        <f t="shared" si="5"/>
        <v>-16.44651024552944</v>
      </c>
      <c r="O41" s="23">
        <f t="shared" si="6"/>
        <v>25581</v>
      </c>
      <c r="P41" s="24">
        <f t="shared" si="6"/>
        <v>-19921</v>
      </c>
    </row>
    <row r="42" spans="1:16" ht="23.25">
      <c r="A42" s="22" t="s">
        <v>71</v>
      </c>
      <c r="B42" s="23">
        <v>660</v>
      </c>
      <c r="C42" s="23" t="s">
        <v>23</v>
      </c>
      <c r="D42" s="23" t="s">
        <v>23</v>
      </c>
      <c r="E42" s="23" t="s">
        <v>23</v>
      </c>
      <c r="F42" s="23" t="s">
        <v>23</v>
      </c>
      <c r="G42" s="23" t="s">
        <v>23</v>
      </c>
      <c r="H42" s="23" t="s">
        <v>23</v>
      </c>
      <c r="I42" s="23" t="s">
        <v>23</v>
      </c>
      <c r="J42" s="23" t="s">
        <v>23</v>
      </c>
      <c r="K42" s="23" t="s">
        <v>23</v>
      </c>
      <c r="L42" s="23" t="s">
        <v>23</v>
      </c>
      <c r="M42" s="23" t="s">
        <v>23</v>
      </c>
      <c r="N42" s="23" t="s">
        <v>23</v>
      </c>
      <c r="O42" s="23" t="s">
        <v>23</v>
      </c>
      <c r="P42" s="24" t="s">
        <v>23</v>
      </c>
    </row>
    <row r="43" spans="1:16" s="28" customFormat="1" ht="22.5">
      <c r="A43" s="25" t="s">
        <v>72</v>
      </c>
      <c r="B43" s="26">
        <v>690</v>
      </c>
      <c r="C43" s="26">
        <v>511404</v>
      </c>
      <c r="D43" s="26">
        <v>581833</v>
      </c>
      <c r="E43" s="26">
        <v>490751</v>
      </c>
      <c r="F43" s="26">
        <f aca="true" t="shared" si="14" ref="F43:G46">D43-C43</f>
        <v>70429</v>
      </c>
      <c r="G43" s="26">
        <f t="shared" si="14"/>
        <v>-91082</v>
      </c>
      <c r="H43" s="26">
        <f t="shared" si="10"/>
        <v>41.35709069618303</v>
      </c>
      <c r="I43" s="26">
        <f t="shared" si="11"/>
        <v>43.054538081643585</v>
      </c>
      <c r="J43" s="26">
        <f t="shared" si="12"/>
        <v>35.53905558637331</v>
      </c>
      <c r="K43" s="26">
        <f t="shared" si="4"/>
        <v>1.6974473854605563</v>
      </c>
      <c r="L43" s="26">
        <f t="shared" si="4"/>
        <v>-7.515482495270277</v>
      </c>
      <c r="M43" s="26">
        <f t="shared" si="5"/>
        <v>13.771695176416301</v>
      </c>
      <c r="N43" s="26">
        <f t="shared" si="5"/>
        <v>-15.65432005403612</v>
      </c>
      <c r="O43" s="26">
        <f t="shared" si="6"/>
        <v>35214.5</v>
      </c>
      <c r="P43" s="27">
        <f t="shared" si="6"/>
        <v>-45541</v>
      </c>
    </row>
    <row r="44" spans="1:16" s="28" customFormat="1" ht="22.5">
      <c r="A44" s="25" t="s">
        <v>73</v>
      </c>
      <c r="B44" s="26">
        <v>700</v>
      </c>
      <c r="C44" s="26">
        <v>1236557</v>
      </c>
      <c r="D44" s="26">
        <v>1351386</v>
      </c>
      <c r="E44" s="26">
        <v>1380878</v>
      </c>
      <c r="F44" s="26">
        <f t="shared" si="14"/>
        <v>114829</v>
      </c>
      <c r="G44" s="26">
        <f t="shared" si="14"/>
        <v>29492</v>
      </c>
      <c r="H44" s="26">
        <f t="shared" si="10"/>
        <v>100</v>
      </c>
      <c r="I44" s="26">
        <f t="shared" si="11"/>
        <v>100</v>
      </c>
      <c r="J44" s="26">
        <f t="shared" si="12"/>
        <v>100</v>
      </c>
      <c r="K44" s="26" t="s">
        <v>23</v>
      </c>
      <c r="L44" s="26" t="s">
        <v>23</v>
      </c>
      <c r="M44" s="26">
        <f t="shared" si="5"/>
        <v>9.286187373489454</v>
      </c>
      <c r="N44" s="26">
        <f t="shared" si="5"/>
        <v>2.1823520444935696</v>
      </c>
      <c r="O44" s="26">
        <f t="shared" si="6"/>
        <v>57414.5</v>
      </c>
      <c r="P44" s="27">
        <f t="shared" si="6"/>
        <v>14746</v>
      </c>
    </row>
    <row r="45" spans="1:16" ht="23.25">
      <c r="A45" s="22" t="s">
        <v>74</v>
      </c>
      <c r="B45" s="23" t="s">
        <v>23</v>
      </c>
      <c r="C45" s="23">
        <v>536974</v>
      </c>
      <c r="D45" s="23">
        <v>610033</v>
      </c>
      <c r="E45" s="23">
        <v>520096</v>
      </c>
      <c r="F45" s="23">
        <f t="shared" si="14"/>
        <v>73059</v>
      </c>
      <c r="G45" s="23">
        <f t="shared" si="14"/>
        <v>-89937</v>
      </c>
      <c r="H45" s="23" t="s">
        <v>23</v>
      </c>
      <c r="I45" s="23" t="s">
        <v>23</v>
      </c>
      <c r="J45" s="23" t="s">
        <v>23</v>
      </c>
      <c r="K45" s="23" t="s">
        <v>23</v>
      </c>
      <c r="L45" s="23" t="s">
        <v>23</v>
      </c>
      <c r="M45" s="23">
        <f t="shared" si="5"/>
        <v>13.605686681291829</v>
      </c>
      <c r="N45" s="23">
        <f t="shared" si="5"/>
        <v>-14.742972921137053</v>
      </c>
      <c r="O45" s="23">
        <f t="shared" si="6"/>
        <v>36529.5</v>
      </c>
      <c r="P45" s="24">
        <f t="shared" si="6"/>
        <v>-44968.5</v>
      </c>
    </row>
    <row r="46" spans="1:16" ht="24" thickBot="1">
      <c r="A46" s="30" t="s">
        <v>75</v>
      </c>
      <c r="B46" s="31"/>
      <c r="C46" s="31">
        <v>145225</v>
      </c>
      <c r="D46" s="31">
        <v>141515</v>
      </c>
      <c r="E46" s="31">
        <v>283377</v>
      </c>
      <c r="F46" s="31">
        <f t="shared" si="14"/>
        <v>-3710</v>
      </c>
      <c r="G46" s="31">
        <f t="shared" si="14"/>
        <v>141862</v>
      </c>
      <c r="H46" s="31" t="s">
        <v>23</v>
      </c>
      <c r="I46" s="31" t="s">
        <v>23</v>
      </c>
      <c r="J46" s="31" t="s">
        <v>23</v>
      </c>
      <c r="K46" s="31" t="s">
        <v>23</v>
      </c>
      <c r="L46" s="31" t="s">
        <v>23</v>
      </c>
      <c r="M46" s="31">
        <f t="shared" si="5"/>
        <v>-2.5546565673954262</v>
      </c>
      <c r="N46" s="31">
        <f t="shared" si="5"/>
        <v>100.24520368865493</v>
      </c>
      <c r="O46" s="31">
        <f t="shared" si="6"/>
        <v>-1855</v>
      </c>
      <c r="P46" s="32">
        <f t="shared" si="6"/>
        <v>70931</v>
      </c>
    </row>
    <row r="48" ht="27">
      <c r="A48" s="33" t="s">
        <v>76</v>
      </c>
    </row>
    <row r="49" ht="27.75">
      <c r="A49" s="34" t="s">
        <v>77</v>
      </c>
    </row>
    <row r="50" ht="27.75">
      <c r="A50" s="34" t="s">
        <v>78</v>
      </c>
    </row>
    <row r="51" ht="27.75">
      <c r="A51" s="34" t="s">
        <v>79</v>
      </c>
    </row>
    <row r="52" ht="27.75">
      <c r="A52" s="34" t="s">
        <v>80</v>
      </c>
    </row>
    <row r="53" ht="27.75">
      <c r="A53" s="34" t="s">
        <v>81</v>
      </c>
    </row>
    <row r="54" ht="27.75">
      <c r="A54" s="34" t="s">
        <v>82</v>
      </c>
    </row>
    <row r="55" ht="27.75">
      <c r="A55" s="34"/>
    </row>
    <row r="56" spans="1:11" ht="18.75">
      <c r="A56" s="73" t="s">
        <v>145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1:11" ht="18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1:11" ht="18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ht="18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ht="18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1:11" ht="18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1:11" ht="18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1:11" ht="18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1:11" ht="18.7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1:11" ht="18.7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1:11" ht="18.7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1:11" ht="18.7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1:11" ht="18.7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1:11" ht="18.7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1:11" ht="27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</row>
    <row r="71" spans="1:11" ht="18.75">
      <c r="A71" s="73" t="s">
        <v>146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1:11" ht="18.7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1" ht="18.7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18.7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1:11" ht="18.7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1:11" ht="18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1:11" ht="18.7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1:11" ht="18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1:11" ht="18.7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1:11" ht="18.7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 ht="18.7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1:11" ht="18.7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1:11" ht="18.7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 ht="18.7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</row>
  </sheetData>
  <sheetProtection/>
  <mergeCells count="10">
    <mergeCell ref="A71:K84"/>
    <mergeCell ref="O2:P2"/>
    <mergeCell ref="A2:A3"/>
    <mergeCell ref="B2:B3"/>
    <mergeCell ref="C2:E2"/>
    <mergeCell ref="F2:G2"/>
    <mergeCell ref="A56:K69"/>
    <mergeCell ref="H2:J2"/>
    <mergeCell ref="K2:L2"/>
    <mergeCell ref="M2:N2"/>
  </mergeCells>
  <printOptions/>
  <pageMargins left="0.7" right="0.7" top="0.75" bottom="0.75" header="0.3" footer="0.3"/>
  <pageSetup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5" zoomScaleNormal="85" zoomScalePageLayoutView="0" workbookViewId="0" topLeftCell="A1">
      <selection activeCell="G3" sqref="G3"/>
    </sheetView>
  </sheetViews>
  <sheetFormatPr defaultColWidth="9.00390625" defaultRowHeight="15"/>
  <cols>
    <col min="1" max="1" width="19.8515625" style="35" customWidth="1"/>
    <col min="2" max="5" width="10.00390625" style="35" customWidth="1"/>
    <col min="6" max="6" width="18.00390625" style="35" customWidth="1"/>
    <col min="7" max="7" width="52.421875" style="35" customWidth="1"/>
    <col min="8" max="16384" width="9.00390625" style="35" customWidth="1"/>
  </cols>
  <sheetData>
    <row r="1" spans="1:7" ht="15">
      <c r="A1" s="87" t="s">
        <v>83</v>
      </c>
      <c r="B1" s="89" t="s">
        <v>84</v>
      </c>
      <c r="C1" s="89"/>
      <c r="D1" s="89" t="s">
        <v>85</v>
      </c>
      <c r="E1" s="89"/>
      <c r="F1" s="90" t="s">
        <v>86</v>
      </c>
      <c r="G1" s="85" t="s">
        <v>87</v>
      </c>
    </row>
    <row r="2" spans="1:7" ht="15.75" thickBot="1">
      <c r="A2" s="88"/>
      <c r="B2" s="46">
        <v>2007</v>
      </c>
      <c r="C2" s="46">
        <v>2008</v>
      </c>
      <c r="D2" s="46" t="s">
        <v>88</v>
      </c>
      <c r="E2" s="46" t="s">
        <v>89</v>
      </c>
      <c r="F2" s="91"/>
      <c r="G2" s="86"/>
    </row>
    <row r="3" spans="1:7" ht="78.75">
      <c r="A3" s="37" t="s">
        <v>90</v>
      </c>
      <c r="B3" s="38">
        <f>('[1]Лист1'!$D$5+(0.5*'[1]Лист1'!$D$6)+(0.3*'[1]Лист1'!$D$7))/('[1]Лист1'!$I$5+(0.5*'[1]Лист1'!$I$6)+(0.3*'[1]Лист1'!$I$7))</f>
        <v>1.7584548077643707</v>
      </c>
      <c r="C3" s="38">
        <f>('[1]Лист1'!$E$5+(0.5*'[1]Лист1'!$E$6)+(0.3*'[1]Лист1'!$E$7))/('[1]Лист1'!$J$5+(0.5*'[1]Лист1'!$J$6)+(0.3*'[1]Лист1'!$J$7))</f>
        <v>1.168718624349031</v>
      </c>
      <c r="D3" s="38" t="s">
        <v>91</v>
      </c>
      <c r="E3" s="38" t="s">
        <v>91</v>
      </c>
      <c r="F3" s="38">
        <f aca="true" t="shared" si="0" ref="F3:F9">C3-B3</f>
        <v>-0.5897361834153396</v>
      </c>
      <c r="G3" s="48" t="s">
        <v>92</v>
      </c>
    </row>
    <row r="4" spans="1:7" ht="78.75">
      <c r="A4" s="39" t="s">
        <v>93</v>
      </c>
      <c r="B4" s="40">
        <f>('[2]Бузгалтерсуий баланс на 31.12.'!$C$35+'[2]Бузгалтерсуий баланс на 31.12.'!$C$36)/('[2]Бузгалтерсуий баланс на 31.12.'!$C$57+'[2]Бузгалтерсуий баланс на 31.12.'!$C$58+'[2]Бузгалтерсуий баланс на 31.12.'!$C$64)</f>
        <v>1.7104052573932091</v>
      </c>
      <c r="C4" s="40">
        <f>('[2]Бузгалтерсуий баланс на 31.12.'!$D$35+'[2]Бузгалтерсуий баланс на 31.12.'!$D$36)/('[2]Бузгалтерсуий баланс на 31.12.'!$D$57+'[2]Бузгалтерсуий баланс на 31.12.'!$D$58+'[2]Бузгалтерсуий баланс на 31.12.'!$D$64)</f>
        <v>0.5454041788853717</v>
      </c>
      <c r="D4" s="40" t="s">
        <v>94</v>
      </c>
      <c r="E4" s="40" t="s">
        <v>91</v>
      </c>
      <c r="F4" s="40">
        <f t="shared" si="0"/>
        <v>-1.1650010785078373</v>
      </c>
      <c r="G4" s="41" t="s">
        <v>95</v>
      </c>
    </row>
    <row r="5" spans="1:7" ht="126">
      <c r="A5" s="39" t="s">
        <v>96</v>
      </c>
      <c r="B5" s="40">
        <f>('[2]Бузгалтерсуий баланс на 31.12.'!$C$35+'[2]Бузгалтерсуий баланс на 31.12.'!$C$36+'[2]Бузгалтерсуий баланс на 31.12.'!$C$33)/('[2]Бузгалтерсуий баланс на 31.12.'!$C$57+'[2]Бузгалтерсуий баланс на 31.12.'!$C$58+'[2]Бузгалтерсуий баланс на 31.12.'!$C$64)</f>
        <v>3.9492138642546726</v>
      </c>
      <c r="C5" s="40">
        <f>('[2]Бузгалтерсуий баланс на 31.12.'!$D$35+'[2]Бузгалтерсуий баланс на 31.12.'!$D$36+'[2]Бузгалтерсуий баланс на 31.12.'!$D$33)/('[2]Бузгалтерсуий баланс на 31.12.'!$D$57+'[2]Бузгалтерсуий баланс на 31.12.'!$D$58+'[2]Бузгалтерсуий баланс на 31.12.'!$D$64)</f>
        <v>1.5864449126075864</v>
      </c>
      <c r="D5" s="40" t="s">
        <v>94</v>
      </c>
      <c r="E5" s="40" t="s">
        <v>94</v>
      </c>
      <c r="F5" s="40">
        <f t="shared" si="0"/>
        <v>-2.3627689516470864</v>
      </c>
      <c r="G5" s="41" t="s">
        <v>97</v>
      </c>
    </row>
    <row r="6" spans="1:7" ht="94.5">
      <c r="A6" s="39" t="s">
        <v>98</v>
      </c>
      <c r="B6" s="40">
        <f>'[2]Бузгалтерсуий баланс на 31.12.'!$C$38/('[2]Бузгалтерсуий баланс на 31.12.'!$C$57+'[2]Бузгалтерсуий баланс на 31.12.'!$C$58+'[2]Бузгалтерсуий баланс на 31.12.'!$C$64)</f>
        <v>6.011920997774087</v>
      </c>
      <c r="C6" s="40">
        <f>'[2]Бузгалтерсуий баланс на 31.12.'!$D$38/('[2]Бузгалтерсуий баланс на 31.12.'!$D$57+'[2]Бузгалтерсуий баланс на 31.12.'!$D$58+'[2]Бузгалтерсуий баланс на 31.12.'!$D$64)</f>
        <v>2.8980192464455476</v>
      </c>
      <c r="D6" s="40" t="s">
        <v>94</v>
      </c>
      <c r="E6" s="40" t="s">
        <v>91</v>
      </c>
      <c r="F6" s="40">
        <f t="shared" si="0"/>
        <v>-3.1139017513285396</v>
      </c>
      <c r="G6" s="41" t="s">
        <v>99</v>
      </c>
    </row>
    <row r="7" spans="1:7" ht="110.25">
      <c r="A7" s="39" t="s">
        <v>100</v>
      </c>
      <c r="B7" s="40">
        <f>('[2]Бузгалтерсуий баланс на 31.12.'!$C$21+'[2]Бузгалтерсуий баланс на 31.12.'!$C$30+'[2]Бузгалтерсуий баланс на 31.12.'!$C$31)/('[2]Бузгалтерсуий баланс на 31.12.'!$C$38-'[2]Бузгалтерсуий баланс на 31.12.'!$C$57-'[2]Бузгалтерсуий баланс на 31.12.'!$C$58-'[2]Бузгалтерсуий баланс на 31.12.'!$C$64)</f>
        <v>0.4115601850938017</v>
      </c>
      <c r="C7" s="40">
        <f>('[2]Бузгалтерсуий баланс на 31.12.'!$D$21+'[2]Бузгалтерсуий баланс на 31.12.'!$D$30+'[2]Бузгалтерсуий баланс на 31.12.'!$D$31)/('[2]Бузгалтерсуий баланс на 31.12.'!$D$38-'[2]Бузгалтерсуий баланс на 31.12.'!$D$57-'[2]Бузгалтерсуий баланс на 31.12.'!$D$58-'[2]Бузгалтерсуий баланс на 31.12.'!$D$64)</f>
        <v>0.6910226733971052</v>
      </c>
      <c r="D7" s="40"/>
      <c r="E7" s="40"/>
      <c r="F7" s="40">
        <f t="shared" si="0"/>
        <v>0.2794624883033035</v>
      </c>
      <c r="G7" s="41" t="s">
        <v>101</v>
      </c>
    </row>
    <row r="8" spans="1:7" ht="47.25">
      <c r="A8" s="39" t="s">
        <v>102</v>
      </c>
      <c r="B8" s="40">
        <f>'[2]Бузгалтерсуий баланс на 31.12.'!$C$38/'[2]Бузгалтерсуий баланс на 31.12.'!$C$39</f>
        <v>0.6295588381113908</v>
      </c>
      <c r="C8" s="40">
        <f>'[2]Бузгалтерсуий баланс на 31.12.'!$D$38/'[2]Бузгалтерсуий баланс на 31.12.'!$D$39</f>
        <v>0.5947172740821419</v>
      </c>
      <c r="D8" s="40" t="s">
        <v>91</v>
      </c>
      <c r="E8" s="40" t="s">
        <v>91</v>
      </c>
      <c r="F8" s="40">
        <f t="shared" si="0"/>
        <v>-0.03484156402924887</v>
      </c>
      <c r="G8" s="41" t="s">
        <v>103</v>
      </c>
    </row>
    <row r="9" spans="1:7" ht="95.25" thickBot="1">
      <c r="A9" s="42" t="s">
        <v>104</v>
      </c>
      <c r="B9" s="36">
        <f>('[2]Бузгалтерсуий баланс на 31.12.'!$C$50-'[2]Бузгалтерсуий баланс на 31.12.'!$C$19)/'[2]Бузгалтерсуий баланс на 31.12.'!$C$38</f>
        <v>0.28296956781859406</v>
      </c>
      <c r="C9" s="36">
        <f>('[2]Бузгалтерсуий баланс на 31.12.'!$D$50-'[2]Бузгалтерсуий баланс на 31.12.'!$D$19)/'[2]Бузгалтерсуий баланс на 31.12.'!$D$38</f>
        <v>0.36668809788220624</v>
      </c>
      <c r="D9" s="36" t="s">
        <v>91</v>
      </c>
      <c r="E9" s="36" t="s">
        <v>91</v>
      </c>
      <c r="F9" s="36">
        <f t="shared" si="0"/>
        <v>0.08371853006361218</v>
      </c>
      <c r="G9" s="43" t="s">
        <v>105</v>
      </c>
    </row>
    <row r="10" spans="1:7" ht="15">
      <c r="A10" s="44"/>
      <c r="B10" s="45"/>
      <c r="C10" s="45"/>
      <c r="D10" s="45"/>
      <c r="E10" s="45"/>
      <c r="F10" s="45"/>
      <c r="G10" s="45"/>
    </row>
    <row r="11" spans="1:7" ht="15">
      <c r="A11" s="44"/>
      <c r="B11" s="45"/>
      <c r="C11" s="45"/>
      <c r="D11" s="45"/>
      <c r="E11" s="45"/>
      <c r="F11" s="45"/>
      <c r="G11" s="45"/>
    </row>
    <row r="12" spans="1:7" ht="15">
      <c r="A12" s="44"/>
      <c r="B12" s="45"/>
      <c r="C12" s="45"/>
      <c r="D12" s="45"/>
      <c r="E12" s="45"/>
      <c r="F12" s="45"/>
      <c r="G12" s="45"/>
    </row>
    <row r="13" spans="1:7" ht="15">
      <c r="A13" s="44"/>
      <c r="B13" s="45"/>
      <c r="C13" s="45"/>
      <c r="D13" s="45"/>
      <c r="E13" s="45"/>
      <c r="F13" s="45"/>
      <c r="G13" s="45"/>
    </row>
    <row r="14" spans="1:7" ht="15">
      <c r="A14" s="44"/>
      <c r="B14" s="45"/>
      <c r="C14" s="45"/>
      <c r="D14" s="45"/>
      <c r="E14" s="45"/>
      <c r="F14" s="45"/>
      <c r="G14" s="45"/>
    </row>
    <row r="15" spans="1:7" ht="15">
      <c r="A15" s="44"/>
      <c r="B15" s="45"/>
      <c r="C15" s="45"/>
      <c r="D15" s="45"/>
      <c r="E15" s="45"/>
      <c r="F15" s="45"/>
      <c r="G15" s="45"/>
    </row>
    <row r="16" spans="1:7" ht="15">
      <c r="A16" s="44"/>
      <c r="B16" s="45"/>
      <c r="C16" s="45"/>
      <c r="D16" s="45"/>
      <c r="E16" s="45"/>
      <c r="F16" s="45"/>
      <c r="G16" s="45"/>
    </row>
    <row r="17" spans="1:7" ht="15">
      <c r="A17" s="44"/>
      <c r="B17" s="45"/>
      <c r="C17" s="45"/>
      <c r="D17" s="45"/>
      <c r="E17" s="45"/>
      <c r="F17" s="45"/>
      <c r="G17" s="45"/>
    </row>
    <row r="18" spans="1:7" ht="15">
      <c r="A18" s="44"/>
      <c r="B18" s="45"/>
      <c r="C18" s="45"/>
      <c r="D18" s="45"/>
      <c r="E18" s="45"/>
      <c r="F18" s="45"/>
      <c r="G18" s="45"/>
    </row>
    <row r="19" spans="1:7" ht="15">
      <c r="A19" s="44"/>
      <c r="B19" s="45"/>
      <c r="C19" s="45"/>
      <c r="D19" s="45"/>
      <c r="E19" s="45"/>
      <c r="F19" s="45"/>
      <c r="G19" s="45"/>
    </row>
    <row r="20" spans="1:7" ht="15">
      <c r="A20" s="44"/>
      <c r="B20" s="45"/>
      <c r="C20" s="45"/>
      <c r="D20" s="45"/>
      <c r="E20" s="45"/>
      <c r="F20" s="45"/>
      <c r="G20" s="45"/>
    </row>
    <row r="21" spans="1:7" ht="15">
      <c r="A21" s="44"/>
      <c r="B21" s="45"/>
      <c r="C21" s="45"/>
      <c r="D21" s="45"/>
      <c r="E21" s="45"/>
      <c r="F21" s="45"/>
      <c r="G21" s="45"/>
    </row>
    <row r="22" spans="1:7" ht="15">
      <c r="A22" s="44"/>
      <c r="B22" s="45"/>
      <c r="C22" s="45"/>
      <c r="D22" s="45"/>
      <c r="E22" s="45"/>
      <c r="F22" s="45"/>
      <c r="G22" s="45"/>
    </row>
    <row r="23" spans="1:7" ht="15">
      <c r="A23" s="45"/>
      <c r="B23" s="45"/>
      <c r="C23" s="45"/>
      <c r="D23" s="45"/>
      <c r="E23" s="45"/>
      <c r="F23" s="45"/>
      <c r="G23" s="45"/>
    </row>
  </sheetData>
  <sheetProtection/>
  <mergeCells count="5">
    <mergeCell ref="G1:G2"/>
    <mergeCell ref="A1:A2"/>
    <mergeCell ref="B1:C1"/>
    <mergeCell ref="D1:E1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="85" zoomScaleNormal="85" workbookViewId="0" topLeftCell="A1">
      <selection activeCell="G4" sqref="G4"/>
    </sheetView>
  </sheetViews>
  <sheetFormatPr defaultColWidth="9.140625" defaultRowHeight="15"/>
  <cols>
    <col min="1" max="1" width="4.421875" style="49" customWidth="1"/>
    <col min="2" max="2" width="30.421875" style="49" customWidth="1"/>
    <col min="3" max="4" width="9.00390625" style="49" customWidth="1"/>
    <col min="5" max="5" width="22.421875" style="49" customWidth="1"/>
    <col min="6" max="6" width="33.28125" style="49" customWidth="1"/>
    <col min="7" max="16384" width="9.00390625" style="49" customWidth="1"/>
  </cols>
  <sheetData>
    <row r="1" spans="1:6" ht="15">
      <c r="A1" s="96" t="s">
        <v>107</v>
      </c>
      <c r="B1" s="98" t="s">
        <v>83</v>
      </c>
      <c r="C1" s="98" t="s">
        <v>84</v>
      </c>
      <c r="D1" s="98"/>
      <c r="E1" s="100" t="s">
        <v>137</v>
      </c>
      <c r="F1" s="92" t="s">
        <v>108</v>
      </c>
    </row>
    <row r="2" spans="1:6" ht="15.75" thickBot="1">
      <c r="A2" s="97"/>
      <c r="B2" s="99"/>
      <c r="C2" s="50">
        <v>2009</v>
      </c>
      <c r="D2" s="50">
        <v>2010</v>
      </c>
      <c r="E2" s="99"/>
      <c r="F2" s="93"/>
    </row>
    <row r="3" spans="1:6" ht="90">
      <c r="A3" s="51" t="s">
        <v>109</v>
      </c>
      <c r="B3" s="52" t="s">
        <v>110</v>
      </c>
      <c r="C3" s="53">
        <f>'[3]2008'!D15/'[3]2008'!D10*100</f>
        <v>11.19404705195384</v>
      </c>
      <c r="D3" s="53">
        <f>'[3]2008'!C15/'[3]2008'!C10*100</f>
        <v>12.773160709111503</v>
      </c>
      <c r="E3" s="53">
        <f>D3-C3</f>
        <v>1.579113657157663</v>
      </c>
      <c r="F3" s="54" t="s">
        <v>111</v>
      </c>
    </row>
    <row r="4" spans="1:6" ht="120">
      <c r="A4" s="55" t="s">
        <v>112</v>
      </c>
      <c r="B4" s="56" t="s">
        <v>113</v>
      </c>
      <c r="C4" s="57">
        <f>'[3]2008'!D21/'[3]2008'!D10*100</f>
        <v>11.424255113173624</v>
      </c>
      <c r="D4" s="57">
        <f>'[3]2008'!C21/'[3]2008'!C10*100</f>
        <v>11.113452572241393</v>
      </c>
      <c r="E4" s="57">
        <f aca="true" t="shared" si="0" ref="E4:E12">D4-C4</f>
        <v>-0.31080254093223125</v>
      </c>
      <c r="F4" s="58" t="s">
        <v>114</v>
      </c>
    </row>
    <row r="5" spans="1:6" ht="75">
      <c r="A5" s="55" t="s">
        <v>115</v>
      </c>
      <c r="B5" s="56" t="s">
        <v>116</v>
      </c>
      <c r="C5" s="57">
        <f>'[3]2008'!D25/'[3]2008'!D10*100</f>
        <v>8.998474883599428</v>
      </c>
      <c r="D5" s="57">
        <f>'[3]2008'!C25/'[3]2008'!C10*100</f>
        <v>7.890577667729104</v>
      </c>
      <c r="E5" s="57">
        <f t="shared" si="0"/>
        <v>-1.1078972158703237</v>
      </c>
      <c r="F5" s="58" t="s">
        <v>117</v>
      </c>
    </row>
    <row r="6" spans="1:6" ht="105">
      <c r="A6" s="55" t="s">
        <v>118</v>
      </c>
      <c r="B6" s="56" t="s">
        <v>119</v>
      </c>
      <c r="C6" s="57">
        <f>'[3]2008'!D25/'[2]Бузгалтерсуий баланс на 31.12.'!$C$39*100</f>
        <v>6.933252231412787</v>
      </c>
      <c r="D6" s="57">
        <f>'[3]2008'!C25/'[2]Бузгалтерсуий баланс на 31.12.'!$D$39*100</f>
        <v>8.67708805557044</v>
      </c>
      <c r="E6" s="57">
        <f t="shared" si="0"/>
        <v>1.743835824157653</v>
      </c>
      <c r="F6" s="58" t="s">
        <v>120</v>
      </c>
    </row>
    <row r="7" spans="1:6" ht="105">
      <c r="A7" s="55" t="s">
        <v>121</v>
      </c>
      <c r="B7" s="56" t="s">
        <v>122</v>
      </c>
      <c r="C7" s="57">
        <f>'[3]2008'!D25/'[2]Бузгалтерсуий баланс на 31.12.'!$C$50*100</f>
        <v>12.638378748045803</v>
      </c>
      <c r="D7" s="57">
        <f>'[3]2008'!C25/'[2]Бузгалтерсуий баланс на 31.12.'!$D$50*100</f>
        <v>13.91990074141885</v>
      </c>
      <c r="E7" s="57">
        <f t="shared" si="0"/>
        <v>1.2815219933730475</v>
      </c>
      <c r="F7" s="58" t="s">
        <v>123</v>
      </c>
    </row>
    <row r="8" spans="1:6" ht="15">
      <c r="A8" s="94" t="s">
        <v>124</v>
      </c>
      <c r="B8" s="95"/>
      <c r="C8" s="95"/>
      <c r="D8" s="95"/>
      <c r="E8" s="95"/>
      <c r="F8" s="64"/>
    </row>
    <row r="9" spans="1:6" ht="105">
      <c r="A9" s="55" t="s">
        <v>125</v>
      </c>
      <c r="B9" s="56" t="s">
        <v>126</v>
      </c>
      <c r="C9" s="57">
        <f>'[3]2008'!D12/'[3]2008'!D10*100</f>
        <v>13.113504002950352</v>
      </c>
      <c r="D9" s="57">
        <f>'[3]2008'!C12/'[3]2008'!C10*100</f>
        <v>14.315978716118325</v>
      </c>
      <c r="E9" s="57">
        <f t="shared" si="0"/>
        <v>1.2024747131679732</v>
      </c>
      <c r="F9" s="58" t="s">
        <v>127</v>
      </c>
    </row>
    <row r="10" spans="1:6" ht="75">
      <c r="A10" s="55" t="s">
        <v>128</v>
      </c>
      <c r="B10" s="56" t="s">
        <v>129</v>
      </c>
      <c r="C10" s="57">
        <f>'[3]2008'!D15/('[3]2008'!D11+'[3]2008'!D13+'[3]2008'!D14)*100</f>
        <v>12.605063827762372</v>
      </c>
      <c r="D10" s="57">
        <f>'[3]2008'!C15/('[3]2008'!C11+'[3]2008'!C13+'[3]2008'!C14)*100</f>
        <v>14.643612921150243</v>
      </c>
      <c r="E10" s="57">
        <f t="shared" si="0"/>
        <v>2.0385490933878714</v>
      </c>
      <c r="F10" s="58" t="s">
        <v>130</v>
      </c>
    </row>
    <row r="11" spans="1:6" ht="135">
      <c r="A11" s="55" t="s">
        <v>131</v>
      </c>
      <c r="B11" s="56" t="s">
        <v>132</v>
      </c>
      <c r="C11" s="57">
        <f>'[3]2008'!D25/('[2]Бузгалтерсуий баланс на 31.12.'!$C$50+'[2]Бузгалтерсуий баланс на 31.12.'!$C$55)*100</f>
        <v>12.175249787863864</v>
      </c>
      <c r="D11" s="57">
        <f>'[3]2008'!C25/('[2]Бузгалтерсуий баланс на 31.12.'!$D$50+'[2]Бузгалтерсуий баланс на 31.12.'!$D$55)*100</f>
        <v>13.461000508916143</v>
      </c>
      <c r="E11" s="57">
        <f t="shared" si="0"/>
        <v>1.2857507210522794</v>
      </c>
      <c r="F11" s="58" t="s">
        <v>133</v>
      </c>
    </row>
    <row r="12" spans="1:6" ht="150.75" thickBot="1">
      <c r="A12" s="59" t="s">
        <v>134</v>
      </c>
      <c r="B12" s="60" t="s">
        <v>135</v>
      </c>
      <c r="C12" s="61">
        <f>'[3]2008'!D25/'[2]Бузгалтерсуий баланс на 31.12.'!$C$50*100</f>
        <v>12.638378748045803</v>
      </c>
      <c r="D12" s="61">
        <f>'[3]2008'!C25/'[2]Бузгалтерсуий баланс на 31.12.'!$D$50*100</f>
        <v>13.91990074141885</v>
      </c>
      <c r="E12" s="62">
        <f t="shared" si="0"/>
        <v>1.2815219933730475</v>
      </c>
      <c r="F12" s="63" t="s">
        <v>136</v>
      </c>
    </row>
  </sheetData>
  <mergeCells count="6">
    <mergeCell ref="F1:F2"/>
    <mergeCell ref="A8:F8"/>
    <mergeCell ref="A1:A2"/>
    <mergeCell ref="B1:B2"/>
    <mergeCell ref="C1:D1"/>
    <mergeCell ref="E1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ОЛЯ</cp:lastModifiedBy>
  <cp:lastPrinted>2009-12-02T05:41:44Z</cp:lastPrinted>
  <dcterms:created xsi:type="dcterms:W3CDTF">2009-10-26T16:02:36Z</dcterms:created>
  <dcterms:modified xsi:type="dcterms:W3CDTF">2012-06-17T14:43:20Z</dcterms:modified>
  <cp:category/>
  <cp:version/>
  <cp:contentType/>
  <cp:contentStatus/>
</cp:coreProperties>
</file>